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15" windowHeight="11235" activeTab="1"/>
  </bookViews>
  <sheets>
    <sheet name="Sheet2" sheetId="2" r:id="rId1"/>
    <sheet name="装柜照片" sheetId="3" r:id="rId2"/>
  </sheets>
  <definedNames>
    <definedName name="_xlnm._FilterDatabase" localSheetId="0" hidden="1">Sheet2!$A$1:$Z$15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A207D4E52D1409DB8C8CA9B64831BE6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54000" y="635000"/>
          <a:ext cx="1524000" cy="762000"/>
        </a:xfrm>
        <a:prstGeom prst="rect">
          <a:avLst/>
        </a:prstGeom>
      </xdr:spPr>
    </xdr:pic>
  </etc:cellImage>
  <etc:cellImage>
    <xdr:pic>
      <xdr:nvPicPr>
        <xdr:cNvPr id="7" name="ID_36F7538C0D854DF0BFD85DB97DD2200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54000" y="31877000"/>
          <a:ext cx="1524000" cy="762000"/>
        </a:xfrm>
        <a:prstGeom prst="rect">
          <a:avLst/>
        </a:prstGeom>
      </xdr:spPr>
    </xdr:pic>
  </etc:cellImage>
  <etc:cellImage>
    <xdr:pic>
      <xdr:nvPicPr>
        <xdr:cNvPr id="8" name="ID_CACA6BC926A74377A34527394A9F3A9D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54000" y="34163000"/>
          <a:ext cx="1524000" cy="762000"/>
        </a:xfrm>
        <a:prstGeom prst="rect">
          <a:avLst/>
        </a:prstGeom>
      </xdr:spPr>
    </xdr:pic>
  </etc:cellImage>
  <etc:cellImage>
    <xdr:pic>
      <xdr:nvPicPr>
        <xdr:cNvPr id="26" name="ID_279556E0FFDD4F2BA7CB3FE7E97BC28D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954000" y="214757000"/>
          <a:ext cx="1524000" cy="762000"/>
        </a:xfrm>
        <a:prstGeom prst="rect">
          <a:avLst/>
        </a:prstGeom>
      </xdr:spPr>
    </xdr:pic>
  </etc:cellImage>
  <etc:cellImage>
    <xdr:pic>
      <xdr:nvPicPr>
        <xdr:cNvPr id="23" name="ID_F3D3C28F0CB741E28C5E4FD3F20BF2B5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954000" y="180467000"/>
          <a:ext cx="1524000" cy="762000"/>
        </a:xfrm>
        <a:prstGeom prst="rect">
          <a:avLst/>
        </a:prstGeom>
      </xdr:spPr>
    </xdr:pic>
  </etc:cellImage>
  <etc:cellImage>
    <xdr:pic>
      <xdr:nvPicPr>
        <xdr:cNvPr id="22" name="ID_FA20EBAFB1714758ADEB92A4E6EDCE68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954000" y="172847000"/>
          <a:ext cx="1524000" cy="762000"/>
        </a:xfrm>
        <a:prstGeom prst="rect">
          <a:avLst/>
        </a:prstGeom>
      </xdr:spPr>
    </xdr:pic>
  </etc:cellImage>
  <etc:cellImage>
    <xdr:pic>
      <xdr:nvPicPr>
        <xdr:cNvPr id="3" name="ID_61C956F7AF5947F8A2B50A5F69482E5C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954000" y="6731000"/>
          <a:ext cx="1524000" cy="762000"/>
        </a:xfrm>
        <a:prstGeom prst="rect">
          <a:avLst/>
        </a:prstGeom>
      </xdr:spPr>
    </xdr:pic>
  </etc:cellImage>
  <etc:cellImage>
    <xdr:pic>
      <xdr:nvPicPr>
        <xdr:cNvPr id="12" name="ID_F985A59855394A73B12F70A3497E03BB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954000" y="56261000"/>
          <a:ext cx="1524000" cy="762000"/>
        </a:xfrm>
        <a:prstGeom prst="rect">
          <a:avLst/>
        </a:prstGeom>
      </xdr:spPr>
    </xdr:pic>
  </etc:cellImage>
  <etc:cellImage>
    <xdr:pic>
      <xdr:nvPicPr>
        <xdr:cNvPr id="15" name="ID_3B464D2967F64CA296F59E7EB6A314F8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954000" y="89789000"/>
          <a:ext cx="1524000" cy="762000"/>
        </a:xfrm>
        <a:prstGeom prst="rect">
          <a:avLst/>
        </a:prstGeom>
      </xdr:spPr>
    </xdr:pic>
  </etc:cellImage>
  <etc:cellImage>
    <xdr:pic>
      <xdr:nvPicPr>
        <xdr:cNvPr id="24" name="ID_1C6D8C1806174809B3BFE73135CB9604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954000" y="190373000"/>
          <a:ext cx="1524000" cy="762000"/>
        </a:xfrm>
        <a:prstGeom prst="rect">
          <a:avLst/>
        </a:prstGeom>
      </xdr:spPr>
    </xdr:pic>
  </etc:cellImage>
  <etc:cellImage>
    <xdr:pic>
      <xdr:nvPicPr>
        <xdr:cNvPr id="21" name="ID_4C45E6965442456094785FA9BCC11827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954000" y="148463000"/>
          <a:ext cx="1524000" cy="762000"/>
        </a:xfrm>
        <a:prstGeom prst="rect">
          <a:avLst/>
        </a:prstGeom>
      </xdr:spPr>
    </xdr:pic>
  </etc:cellImage>
  <etc:cellImage>
    <xdr:pic>
      <xdr:nvPicPr>
        <xdr:cNvPr id="20" name="ID_B29BC8875E044B82875C42FEA6F62EBD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954000" y="138557000"/>
          <a:ext cx="1524000" cy="762000"/>
        </a:xfrm>
        <a:prstGeom prst="rect">
          <a:avLst/>
        </a:prstGeom>
      </xdr:spPr>
    </xdr:pic>
  </etc:cellImage>
  <etc:cellImage>
    <xdr:pic>
      <xdr:nvPicPr>
        <xdr:cNvPr id="16" name="ID_E3C789438297478F93BC22806E814877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954000" y="100457000"/>
          <a:ext cx="1524000" cy="762000"/>
        </a:xfrm>
        <a:prstGeom prst="rect">
          <a:avLst/>
        </a:prstGeom>
      </xdr:spPr>
    </xdr:pic>
  </etc:cellImage>
  <etc:cellImage>
    <xdr:pic>
      <xdr:nvPicPr>
        <xdr:cNvPr id="13" name="ID_7C0A35FF101F45268DB2A151B186BF59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954000" y="63881000"/>
          <a:ext cx="1524000" cy="762000"/>
        </a:xfrm>
        <a:prstGeom prst="rect">
          <a:avLst/>
        </a:prstGeom>
      </xdr:spPr>
    </xdr:pic>
  </etc:cellImage>
  <etc:cellImage>
    <xdr:pic>
      <xdr:nvPicPr>
        <xdr:cNvPr id="17" name="ID_9C77320E19254DE5996FA3D4BD04EF10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954000" y="114935000"/>
          <a:ext cx="1524000" cy="762000"/>
        </a:xfrm>
        <a:prstGeom prst="rect">
          <a:avLst/>
        </a:prstGeom>
      </xdr:spPr>
    </xdr:pic>
  </etc:cellImage>
  <etc:cellImage>
    <xdr:pic>
      <xdr:nvPicPr>
        <xdr:cNvPr id="9" name="ID_2E9BBD06AEC9484995235096C27771CF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954000" y="36449000"/>
          <a:ext cx="1524000" cy="762000"/>
        </a:xfrm>
        <a:prstGeom prst="rect">
          <a:avLst/>
        </a:prstGeom>
      </xdr:spPr>
    </xdr:pic>
  </etc:cellImage>
  <etc:cellImage>
    <xdr:pic>
      <xdr:nvPicPr>
        <xdr:cNvPr id="4" name="ID_2FBFC3B643B049B99D211E0002CF63D5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954000" y="9017000"/>
          <a:ext cx="1524000" cy="762000"/>
        </a:xfrm>
        <a:prstGeom prst="rect">
          <a:avLst/>
        </a:prstGeom>
      </xdr:spPr>
    </xdr:pic>
  </etc:cellImage>
  <etc:cellImage>
    <xdr:pic>
      <xdr:nvPicPr>
        <xdr:cNvPr id="11" name="ID_07FD16E46400424B81D963FCC537CB9C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954000" y="53213000"/>
          <a:ext cx="1524000" cy="762000"/>
        </a:xfrm>
        <a:prstGeom prst="rect">
          <a:avLst/>
        </a:prstGeom>
      </xdr:spPr>
    </xdr:pic>
  </etc:cellImage>
  <etc:cellImage>
    <xdr:pic>
      <xdr:nvPicPr>
        <xdr:cNvPr id="10" name="ID_492472193D944F25B28322363CAEE929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954000" y="48641000"/>
          <a:ext cx="1524000" cy="762000"/>
        </a:xfrm>
        <a:prstGeom prst="rect">
          <a:avLst/>
        </a:prstGeom>
      </xdr:spPr>
    </xdr:pic>
  </etc:cellImage>
  <etc:cellImage>
    <xdr:pic>
      <xdr:nvPicPr>
        <xdr:cNvPr id="5" name="ID_F60CD89A5E364613A6EE1B39E7ABB6E6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954000" y="15875000"/>
          <a:ext cx="1524000" cy="762000"/>
        </a:xfrm>
        <a:prstGeom prst="rect">
          <a:avLst/>
        </a:prstGeom>
      </xdr:spPr>
    </xdr:pic>
  </etc:cellImage>
  <etc:cellImage>
    <xdr:pic>
      <xdr:nvPicPr>
        <xdr:cNvPr id="6" name="ID_9F29C45B23DA44938B4AE7EE5A1432E3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954000" y="24257000"/>
          <a:ext cx="1524000" cy="762000"/>
        </a:xfrm>
        <a:prstGeom prst="rect">
          <a:avLst/>
        </a:prstGeom>
      </xdr:spPr>
    </xdr:pic>
  </etc:cellImage>
  <etc:cellImage>
    <xdr:pic>
      <xdr:nvPicPr>
        <xdr:cNvPr id="25" name="ID_8C1C3908169547B9918D0D9404377FC4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954000" y="202565000"/>
          <a:ext cx="1524000" cy="762000"/>
        </a:xfrm>
        <a:prstGeom prst="rect">
          <a:avLst/>
        </a:prstGeom>
      </xdr:spPr>
    </xdr:pic>
  </etc:cellImage>
  <etc:cellImage>
    <xdr:pic>
      <xdr:nvPicPr>
        <xdr:cNvPr id="19" name="ID_EBC8518F69514491B005EBE50552F52B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954000" y="130175000"/>
          <a:ext cx="1524000" cy="762000"/>
        </a:xfrm>
        <a:prstGeom prst="rect">
          <a:avLst/>
        </a:prstGeom>
      </xdr:spPr>
    </xdr:pic>
  </etc:cellImage>
  <etc:cellImage>
    <xdr:pic>
      <xdr:nvPicPr>
        <xdr:cNvPr id="14" name="ID_1A5FAE77658D460BB90C22E63C12994C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954000" y="77597000"/>
          <a:ext cx="1524000" cy="762000"/>
        </a:xfrm>
        <a:prstGeom prst="rect">
          <a:avLst/>
        </a:prstGeom>
      </xdr:spPr>
    </xdr:pic>
  </etc:cellImage>
  <etc:cellImage>
    <xdr:pic>
      <xdr:nvPicPr>
        <xdr:cNvPr id="18" name="ID_FABDE436773846FB944D7835A3401D0A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954000" y="121793000"/>
          <a:ext cx="1524000" cy="762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<sst xmlns="http://schemas.openxmlformats.org/spreadsheetml/2006/main" count="259" uniqueCount="125">
  <si>
    <t>日期</t>
  </si>
  <si>
    <t>采购单（原）</t>
  </si>
  <si>
    <t>SKU</t>
  </si>
  <si>
    <t>产品名称</t>
  </si>
  <si>
    <t>品名总称</t>
  </si>
  <si>
    <t>材质</t>
  </si>
  <si>
    <t>签收数量</t>
  </si>
  <si>
    <t>采购单价</t>
  </si>
  <si>
    <t>总重量/kg</t>
  </si>
  <si>
    <t>箱数</t>
  </si>
  <si>
    <r>
      <rPr>
        <b/>
        <sz val="12"/>
        <color rgb="FFFF0000"/>
        <rFont val="宋体"/>
        <charset val="134"/>
      </rPr>
      <t>个/箱</t>
    </r>
  </si>
  <si>
    <t>箱规长</t>
  </si>
  <si>
    <t>箱规宽</t>
  </si>
  <si>
    <t>箱规高</t>
  </si>
  <si>
    <t>总体积公式</t>
  </si>
  <si>
    <t>照片</t>
  </si>
  <si>
    <t>是否带电</t>
  </si>
  <si>
    <t>报关抬头</t>
  </si>
  <si>
    <t>报关品名</t>
  </si>
  <si>
    <t>报关单位</t>
  </si>
  <si>
    <t>报关单价（USD)</t>
  </si>
  <si>
    <t>型号（仓库填写）</t>
  </si>
  <si>
    <t>品牌</t>
  </si>
  <si>
    <t>型号</t>
  </si>
  <si>
    <t>CG2601060280-1</t>
  </si>
  <si>
    <t>F0KS0051-01</t>
  </si>
  <si>
    <t>kiumo奶瓶消毒器-EK-100高奢英规</t>
  </si>
  <si>
    <t>奶瓶消毒器</t>
  </si>
  <si>
    <t>pp+不锈钢</t>
  </si>
  <si>
    <t>插电款</t>
  </si>
  <si>
    <t>正报</t>
  </si>
  <si>
    <t>智汇（深圳）</t>
  </si>
  <si>
    <t>台</t>
  </si>
  <si>
    <t>KIUMO</t>
  </si>
  <si>
    <t>EK-100</t>
  </si>
  <si>
    <t>CG2512300220</t>
  </si>
  <si>
    <t>PP</t>
  </si>
  <si>
    <t>EK-100、WT-28E、WT-28M</t>
  </si>
  <si>
    <t>F0KS0051-02</t>
  </si>
  <si>
    <t>kiumo奶瓶消毒器-WT-28E米色</t>
  </si>
  <si>
    <t>A9XB0726-5-23LBLU</t>
  </si>
  <si>
    <t>kiumo奶瓶消毒器-紫外线消毒+按键+烘干+温奶+负离（蓝色）</t>
  </si>
  <si>
    <t>CG2512160298</t>
  </si>
  <si>
    <t>J0KF0027-28</t>
  </si>
  <si>
    <t>SOARFLY汽车安卓视频播放器-12-256Carplay-4G-9寸(加单风扇）</t>
  </si>
  <si>
    <t>车载播放器</t>
  </si>
  <si>
    <t>ABS</t>
  </si>
  <si>
    <t>SOARFLY</t>
  </si>
  <si>
    <t xml:space="preserve">无型号 </t>
  </si>
  <si>
    <t>CG2512160066</t>
  </si>
  <si>
    <t>JD0KY0001-1-F2</t>
  </si>
  <si>
    <t>ALLTOU-蒸蛋神器-主机+PP蒸蛋架+不锈钢蛋羹碗白色</t>
  </si>
  <si>
    <t>煮蛋器</t>
  </si>
  <si>
    <t>PP塑料+金属</t>
  </si>
  <si>
    <t>ALLTOU</t>
  </si>
  <si>
    <t>LG803</t>
  </si>
  <si>
    <t>CG2512160067-4-1</t>
  </si>
  <si>
    <t>C0AT0017-BGE800ML</t>
  </si>
  <si>
    <t>折叠烧水壶304-米白色-800ML-国标</t>
  </si>
  <si>
    <t>电热水壶</t>
  </si>
  <si>
    <t>不锈钢</t>
  </si>
  <si>
    <t>CG2601050023</t>
  </si>
  <si>
    <t>C0KY1844-WHI</t>
  </si>
  <si>
    <t>ALLTOU煮蛋器+不锈钢碗</t>
  </si>
  <si>
    <t>PP+不锈钢</t>
  </si>
  <si>
    <t>CG2512190015</t>
  </si>
  <si>
    <t>ZY-20</t>
  </si>
  <si>
    <t>CG2512160324-4</t>
  </si>
  <si>
    <t>B0KY1918-DBL</t>
  </si>
  <si>
    <t>儿童保温杯18oz-宇航员深蓝色-F1</t>
  </si>
  <si>
    <t>保温杯</t>
  </si>
  <si>
    <t>不带电</t>
  </si>
  <si>
    <t>个</t>
  </si>
  <si>
    <t>MODOFO</t>
  </si>
  <si>
    <t>B0KY1918-PIK</t>
  </si>
  <si>
    <t>儿童保温杯18oz-独角兽粉色-F1</t>
  </si>
  <si>
    <t>B0KY1918-01</t>
  </si>
  <si>
    <t>儿童保温杯18oz-动感足球黄色-F1</t>
  </si>
  <si>
    <t>B0KY1918-03</t>
  </si>
  <si>
    <t>儿童保温杯18oz-恐龙乐园530ML-F1</t>
  </si>
  <si>
    <t>B0KY1918-05</t>
  </si>
  <si>
    <t>儿童保温杯18oz-运动熊猫530ML-F1</t>
  </si>
  <si>
    <t>CG2512110012-1</t>
  </si>
  <si>
    <t>C0KY1229-01-UK</t>
  </si>
  <si>
    <t>ALLTOU豆浆机紫色【1200ml】英规</t>
  </si>
  <si>
    <t>豆浆机</t>
  </si>
  <si>
    <t>金属+塑料</t>
  </si>
  <si>
    <t>买单</t>
  </si>
  <si>
    <t>C0KY1229-02-UK</t>
  </si>
  <si>
    <t>ALLTOU豆浆机白色【1200ml】英规</t>
  </si>
  <si>
    <t>CG2601060263</t>
  </si>
  <si>
    <t>B0WJX0020-01</t>
  </si>
  <si>
    <t>201不锈钢蘑菇铲-大号蘑菇铲（胡桃木柄）</t>
  </si>
  <si>
    <t>蘑菇铲</t>
  </si>
  <si>
    <t>不锈钢+木</t>
  </si>
  <si>
    <t>B0WJX0020-02</t>
  </si>
  <si>
    <t>201不锈钢蘑菇铲-小号蘑菇铲（胡桃木柄）</t>
  </si>
  <si>
    <t>CG2601060302</t>
  </si>
  <si>
    <t>BJXX0040-01</t>
  </si>
  <si>
    <t>实木切片器-木框-厚度可调节-常规款</t>
  </si>
  <si>
    <t>切片器</t>
  </si>
  <si>
    <t>实木+不锈钢</t>
  </si>
  <si>
    <t>CG2601060264</t>
  </si>
  <si>
    <t>B0KM1299-NAT-1</t>
  </si>
  <si>
    <t>盲盒展示架带灯光-4层实木阶梯【带灯款+回形灯】</t>
  </si>
  <si>
    <t>盲盒展示架</t>
  </si>
  <si>
    <t>亚克力+原木</t>
  </si>
  <si>
    <t>B0KM1299-NAT-2</t>
  </si>
  <si>
    <t>盲盒展示架带灯光-5层实木阶梯【带灯款+回形灯】</t>
  </si>
  <si>
    <t>CG2601120032</t>
  </si>
  <si>
    <t>QCE1026-B1</t>
  </si>
  <si>
    <t>32GB内存卡</t>
  </si>
  <si>
    <t>塑料</t>
  </si>
  <si>
    <t>QCE1026-D1</t>
  </si>
  <si>
    <t>64GB内存卡</t>
  </si>
  <si>
    <t>CG2601060249</t>
  </si>
  <si>
    <t>B2LY2432-PNK600</t>
  </si>
  <si>
    <t>316卡通拎拎杯-粉色复古花园-600ml</t>
  </si>
  <si>
    <t>B2LY2432-RED600</t>
  </si>
  <si>
    <t>316卡通拎拎杯-苹果小兔-600ml</t>
  </si>
  <si>
    <t>B2LY2432-SIR600</t>
  </si>
  <si>
    <t>316卡通拎拎杯-银色猫咪-600ml</t>
  </si>
  <si>
    <t>B2LY2432-YLW600</t>
  </si>
  <si>
    <t>316卡通拎拎杯-害羞蛋仔-600ml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</si>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</sst>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SimSun"/>
      <charset val="134"/>
    </font>
    <font>
      <b/>
      <sz val="12"/>
      <color rgb="FF000000"/>
      <name val="宋体"/>
      <charset val="134"/>
    </font>
    <font>
      <sz val="12"/>
      <color rgb="FF000000"/>
      <name val="SimSun"/>
      <charset val="134"/>
    </font>
    <font>
      <b/>
      <sz val="12"/>
      <name val="宋体"/>
      <charset val="134"/>
      <scheme val="minor"/>
    </font>
    <font>
      <sz val="12"/>
      <color rgb="FF000000"/>
      <name val="宋体"/>
      <charset val="134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</font>
    <font>
      <sz val="12"/>
      <name val="等线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9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10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0" fillId="0" borderId="0">
      <alignment vertical="center"/>
    </xf>
    <xf numFmtId="0" fontId="21" fillId="3" borderId="12">
      <alignment vertical="center"/>
    </xf>
    <xf numFmtId="0" fontId="22" fillId="4" borderId="13">
      <alignment vertical="center"/>
    </xf>
    <xf numFmtId="0" fontId="23" fillId="4" borderId="12">
      <alignment vertical="center"/>
    </xf>
    <xf numFmtId="0" fontId="24" fillId="5" borderId="14">
      <alignment vertical="center"/>
    </xf>
    <xf numFmtId="0" fontId="25" fillId="0" borderId="15">
      <alignment vertical="center"/>
    </xf>
    <xf numFmtId="0" fontId="26" fillId="0" borderId="16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14" fontId="6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14" fontId="2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BAC6F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png"/><Relationship Id="rId8" Type="http://schemas.openxmlformats.org/officeDocument/2006/relationships/image" Target="media/image10.png"/><Relationship Id="rId7" Type="http://schemas.openxmlformats.org/officeDocument/2006/relationships/image" Target="media/image9.png"/><Relationship Id="rId6" Type="http://schemas.openxmlformats.org/officeDocument/2006/relationships/image" Target="media/image8.png"/><Relationship Id="rId5" Type="http://schemas.openxmlformats.org/officeDocument/2006/relationships/image" Target="media/image7.pn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4" Type="http://schemas.openxmlformats.org/officeDocument/2006/relationships/image" Target="media/image26.png"/><Relationship Id="rId23" Type="http://schemas.openxmlformats.org/officeDocument/2006/relationships/image" Target="media/image25.png"/><Relationship Id="rId22" Type="http://schemas.openxmlformats.org/officeDocument/2006/relationships/image" Target="media/image24.png"/><Relationship Id="rId21" Type="http://schemas.openxmlformats.org/officeDocument/2006/relationships/image" Target="media/image23.png"/><Relationship Id="rId20" Type="http://schemas.openxmlformats.org/officeDocument/2006/relationships/image" Target="media/image22.png"/><Relationship Id="rId2" Type="http://schemas.openxmlformats.org/officeDocument/2006/relationships/image" Target="media/image4.png"/><Relationship Id="rId19" Type="http://schemas.openxmlformats.org/officeDocument/2006/relationships/image" Target="media/image21.png"/><Relationship Id="rId18" Type="http://schemas.openxmlformats.org/officeDocument/2006/relationships/image" Target="media/image20.png"/><Relationship Id="rId17" Type="http://schemas.openxmlformats.org/officeDocument/2006/relationships/image" Target="media/image19.png"/><Relationship Id="rId16" Type="http://schemas.openxmlformats.org/officeDocument/2006/relationships/image" Target="media/image18.png"/><Relationship Id="rId15" Type="http://schemas.openxmlformats.org/officeDocument/2006/relationships/image" Target="media/image17.png"/><Relationship Id="rId14" Type="http://schemas.openxmlformats.org/officeDocument/2006/relationships/image" Target="media/image16.png"/><Relationship Id="rId13" Type="http://schemas.openxmlformats.org/officeDocument/2006/relationships/image" Target="media/image15.png"/><Relationship Id="rId12" Type="http://schemas.openxmlformats.org/officeDocument/2006/relationships/image" Target="media/image14.png"/><Relationship Id="rId11" Type="http://schemas.openxmlformats.org/officeDocument/2006/relationships/image" Target="media/image13.png"/><Relationship Id="rId10" Type="http://schemas.openxmlformats.org/officeDocument/2006/relationships/image" Target="media/image12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6</xdr:col>
      <xdr:colOff>481330</xdr:colOff>
      <xdr:row>36</xdr:row>
      <xdr:rowOff>39370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5725"/>
          <a:ext cx="4586605" cy="612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142240</xdr:colOff>
      <xdr:row>0</xdr:row>
      <xdr:rowOff>47625</xdr:rowOff>
    </xdr:from>
    <xdr:to>
      <xdr:col>15</xdr:col>
      <xdr:colOff>676275</xdr:colOff>
      <xdr:row>36</xdr:row>
      <xdr:rowOff>67945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14440" y="47625"/>
          <a:ext cx="4648835" cy="6192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"/>
  <sheetViews>
    <sheetView workbookViewId="0">
      <pane ySplit="1" topLeftCell="A33" activePane="bottomLeft" state="frozen"/>
      <selection/>
      <selection pane="bottomLeft" activeCell="M6" sqref="M6"/>
    </sheetView>
  </sheetViews>
  <sheetFormatPr defaultColWidth="9" defaultRowHeight="14.25" customHeight="1"/>
  <cols>
    <col min="1" max="1" width="13.125" style="1" hidden="1" customWidth="1"/>
    <col min="2" max="2" width="24.2083333333333" style="1" hidden="1" customWidth="1"/>
    <col min="3" max="3" width="29.7416666666667" style="1" hidden="1" customWidth="1"/>
    <col min="4" max="4" width="39.95" style="5" hidden="1" customWidth="1"/>
    <col min="5" max="5" width="20.3583333333333" style="1" customWidth="1"/>
    <col min="6" max="6" width="22.0666666666667" style="1" customWidth="1"/>
    <col min="7" max="7" width="10.425" style="1" customWidth="1"/>
    <col min="8" max="8" width="7.50833333333333" style="1" customWidth="1"/>
    <col min="9" max="9" width="12.25" style="1" customWidth="1"/>
    <col min="10" max="11" width="7.5" style="6" customWidth="1"/>
    <col min="12" max="14" width="7.775" style="1" customWidth="1"/>
    <col min="15" max="15" width="11.2333333333333" style="1" customWidth="1"/>
    <col min="16" max="16" width="22.0666666666667" style="1" customWidth="1"/>
    <col min="17" max="21" width="12" style="1" customWidth="1"/>
    <col min="22" max="22" width="14.5" style="1" customWidth="1"/>
    <col min="23" max="23" width="12.925" style="1" customWidth="1"/>
    <col min="24" max="24" width="15.2916666666667" style="1" customWidth="1"/>
    <col min="25" max="26" width="13.9916666666667" style="1" customWidth="1"/>
    <col min="27" max="16384" width="9" style="2"/>
  </cols>
  <sheetData>
    <row r="1" s="1" customFormat="1" ht="30" customHeight="1" spans="1:26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7" t="s">
        <v>14</v>
      </c>
      <c r="P1" s="7" t="s">
        <v>15</v>
      </c>
      <c r="Q1" s="7" t="s">
        <v>16</v>
      </c>
      <c r="R1" s="7"/>
      <c r="S1" s="7" t="s">
        <v>17</v>
      </c>
      <c r="T1" s="7" t="s">
        <v>18</v>
      </c>
      <c r="U1" s="7" t="s">
        <v>19</v>
      </c>
      <c r="V1" s="7" t="s">
        <v>20</v>
      </c>
      <c r="W1" s="23" t="s">
        <v>21</v>
      </c>
      <c r="X1" s="7" t="s">
        <v>22</v>
      </c>
      <c r="Y1" s="25" t="s">
        <v>23</v>
      </c>
      <c r="Z1" s="26"/>
    </row>
    <row r="2" s="1" customFormat="1" ht="30" customHeight="1" spans="1:26">
      <c r="A2" s="9">
        <v>46032</v>
      </c>
      <c r="B2" s="10" t="s">
        <v>24</v>
      </c>
      <c r="C2" s="11" t="s">
        <v>25</v>
      </c>
      <c r="D2" s="11" t="s">
        <v>26</v>
      </c>
      <c r="E2" s="10" t="s">
        <v>27</v>
      </c>
      <c r="F2" s="10" t="s">
        <v>28</v>
      </c>
      <c r="G2" s="11">
        <v>100</v>
      </c>
      <c r="H2" s="11">
        <v>185.25</v>
      </c>
      <c r="I2" s="10">
        <v>600</v>
      </c>
      <c r="J2" s="10">
        <v>100</v>
      </c>
      <c r="K2" s="10">
        <v>1</v>
      </c>
      <c r="L2" s="10">
        <v>37</v>
      </c>
      <c r="M2" s="10">
        <v>37</v>
      </c>
      <c r="N2" s="10">
        <v>43</v>
      </c>
      <c r="O2" s="11">
        <v>5.8867</v>
      </c>
      <c r="P2" s="10" t="str">
        <f>_xlfn.DISPIMG("ID_36F7538C0D854DF0BFD85DB97DD22001",1)</f>
        <v>=DISPIMG("ID_36F7538C0D854DF0BFD85DB97DD22001",1)</v>
      </c>
      <c r="Q2" s="10" t="s">
        <v>29</v>
      </c>
      <c r="R2" s="13" t="s">
        <v>30</v>
      </c>
      <c r="S2" s="10" t="s">
        <v>31</v>
      </c>
      <c r="T2" s="10" t="s">
        <v>27</v>
      </c>
      <c r="U2" s="10" t="s">
        <v>32</v>
      </c>
      <c r="V2" s="10">
        <v>35</v>
      </c>
      <c r="W2" s="13"/>
      <c r="X2" s="10" t="s">
        <v>33</v>
      </c>
      <c r="Y2" s="27" t="s">
        <v>34</v>
      </c>
      <c r="Z2" s="28"/>
    </row>
    <row r="3" s="1" customFormat="1" ht="30" customHeight="1" spans="1:26">
      <c r="A3" s="9">
        <v>46032</v>
      </c>
      <c r="B3" s="11" t="s">
        <v>35</v>
      </c>
      <c r="C3" s="11" t="s">
        <v>25</v>
      </c>
      <c r="D3" s="11" t="s">
        <v>26</v>
      </c>
      <c r="E3" s="10" t="s">
        <v>27</v>
      </c>
      <c r="F3" s="10" t="s">
        <v>36</v>
      </c>
      <c r="G3" s="11">
        <v>100</v>
      </c>
      <c r="H3" s="11">
        <v>185.25</v>
      </c>
      <c r="I3" s="10">
        <v>550</v>
      </c>
      <c r="J3" s="10">
        <v>100</v>
      </c>
      <c r="K3" s="10">
        <v>1</v>
      </c>
      <c r="L3" s="10">
        <v>37</v>
      </c>
      <c r="M3" s="10">
        <v>37</v>
      </c>
      <c r="N3" s="10">
        <v>43</v>
      </c>
      <c r="O3" s="11">
        <v>5.8867</v>
      </c>
      <c r="P3" s="10" t="str">
        <f>_xlfn.DISPIMG("ID_36F7538C0D854DF0BFD85DB97DD22001",1)</f>
        <v>=DISPIMG("ID_36F7538C0D854DF0BFD85DB97DD22001",1)</v>
      </c>
      <c r="Q3" s="10" t="s">
        <v>29</v>
      </c>
      <c r="R3" s="13"/>
      <c r="S3" s="10" t="s">
        <v>31</v>
      </c>
      <c r="T3" s="10" t="s">
        <v>27</v>
      </c>
      <c r="U3" s="10" t="s">
        <v>32</v>
      </c>
      <c r="V3" s="10">
        <v>26</v>
      </c>
      <c r="W3" s="13"/>
      <c r="X3" s="10" t="s">
        <v>33</v>
      </c>
      <c r="Y3" s="27" t="s">
        <v>37</v>
      </c>
      <c r="Z3" s="28"/>
    </row>
    <row r="4" s="1" customFormat="1" ht="30" customHeight="1" spans="1:26">
      <c r="A4" s="12"/>
      <c r="B4" s="13"/>
      <c r="C4" s="10" t="s">
        <v>38</v>
      </c>
      <c r="D4" s="10" t="s">
        <v>39</v>
      </c>
      <c r="E4" s="10" t="s">
        <v>27</v>
      </c>
      <c r="F4" s="10" t="s">
        <v>36</v>
      </c>
      <c r="G4" s="10">
        <v>50</v>
      </c>
      <c r="H4" s="11">
        <v>99.75</v>
      </c>
      <c r="I4" s="10">
        <v>150</v>
      </c>
      <c r="J4" s="10">
        <v>50</v>
      </c>
      <c r="K4" s="10">
        <v>1</v>
      </c>
      <c r="L4" s="10">
        <v>37</v>
      </c>
      <c r="M4" s="10">
        <v>31.5</v>
      </c>
      <c r="N4" s="10">
        <v>32</v>
      </c>
      <c r="O4" s="11">
        <v>1.8648</v>
      </c>
      <c r="P4" s="10" t="str">
        <f>_xlfn.DISPIMG("ID_CACA6BC926A74377A34527394A9F3A9D",1)</f>
        <v>=DISPIMG("ID_CACA6BC926A74377A34527394A9F3A9D",1)</v>
      </c>
      <c r="Q4" s="10" t="s">
        <v>29</v>
      </c>
      <c r="R4" s="13"/>
      <c r="S4" s="10" t="s">
        <v>31</v>
      </c>
      <c r="T4" s="10" t="s">
        <v>27</v>
      </c>
      <c r="U4" s="10" t="s">
        <v>32</v>
      </c>
      <c r="V4" s="10">
        <v>26</v>
      </c>
      <c r="W4" s="13"/>
      <c r="X4" s="10" t="s">
        <v>33</v>
      </c>
      <c r="Y4" s="27" t="s">
        <v>37</v>
      </c>
      <c r="Z4" s="28"/>
    </row>
    <row r="5" s="1" customFormat="1" ht="30" customHeight="1" spans="1:26">
      <c r="A5" s="12"/>
      <c r="B5" s="13"/>
      <c r="C5" s="10" t="s">
        <v>40</v>
      </c>
      <c r="D5" s="10" t="s">
        <v>41</v>
      </c>
      <c r="E5" s="10" t="s">
        <v>27</v>
      </c>
      <c r="F5" s="10" t="s">
        <v>36</v>
      </c>
      <c r="G5" s="10">
        <v>300</v>
      </c>
      <c r="H5" s="11">
        <v>131.1</v>
      </c>
      <c r="I5" s="10">
        <v>1000</v>
      </c>
      <c r="J5" s="10">
        <v>300</v>
      </c>
      <c r="K5" s="10">
        <v>1</v>
      </c>
      <c r="L5" s="10">
        <v>41</v>
      </c>
      <c r="M5" s="10">
        <v>35</v>
      </c>
      <c r="N5" s="10">
        <v>29</v>
      </c>
      <c r="O5" s="11">
        <v>12.4845</v>
      </c>
      <c r="P5" s="10" t="str">
        <f>_xlfn.DISPIMG("ID_F3D3C28F0CB741E28C5E4FD3F20BF2B5",1)</f>
        <v>=DISPIMG("ID_F3D3C28F0CB741E28C5E4FD3F20BF2B5",1)</v>
      </c>
      <c r="Q5" s="10" t="s">
        <v>29</v>
      </c>
      <c r="R5" s="13"/>
      <c r="S5" s="10" t="s">
        <v>31</v>
      </c>
      <c r="T5" s="10" t="s">
        <v>27</v>
      </c>
      <c r="U5" s="10" t="s">
        <v>32</v>
      </c>
      <c r="V5" s="10">
        <v>26</v>
      </c>
      <c r="W5" s="13"/>
      <c r="X5" s="10" t="s">
        <v>33</v>
      </c>
      <c r="Y5" s="27" t="s">
        <v>37</v>
      </c>
      <c r="Z5" s="28"/>
    </row>
    <row r="6" s="1" customFormat="1" ht="30" customHeight="1" spans="1:26">
      <c r="A6" s="9">
        <v>46035</v>
      </c>
      <c r="B6" s="10" t="s">
        <v>42</v>
      </c>
      <c r="C6" s="10" t="s">
        <v>43</v>
      </c>
      <c r="D6" s="10" t="s">
        <v>44</v>
      </c>
      <c r="E6" s="10" t="s">
        <v>45</v>
      </c>
      <c r="F6" s="10" t="s">
        <v>46</v>
      </c>
      <c r="G6" s="11">
        <v>20</v>
      </c>
      <c r="H6" s="11">
        <v>409.45</v>
      </c>
      <c r="I6" s="10">
        <v>30</v>
      </c>
      <c r="J6" s="10">
        <v>1</v>
      </c>
      <c r="K6" s="10">
        <v>20</v>
      </c>
      <c r="L6" s="10">
        <v>60</v>
      </c>
      <c r="M6" s="10">
        <v>41</v>
      </c>
      <c r="N6" s="10">
        <v>48</v>
      </c>
      <c r="O6" s="11">
        <v>0.11808</v>
      </c>
      <c r="P6" s="10" t="str">
        <f>_xlfn.DISPIMG("ID_61C956F7AF5947F8A2B50A5F69482E5C",1)</f>
        <v>=DISPIMG("ID_61C956F7AF5947F8A2B50A5F69482E5C",1)</v>
      </c>
      <c r="Q6" s="10" t="s">
        <v>29</v>
      </c>
      <c r="R6" s="13"/>
      <c r="S6" s="10" t="s">
        <v>31</v>
      </c>
      <c r="T6" s="10" t="s">
        <v>45</v>
      </c>
      <c r="U6" s="10" t="s">
        <v>32</v>
      </c>
      <c r="V6" s="10">
        <v>73</v>
      </c>
      <c r="W6" s="13"/>
      <c r="X6" s="10" t="s">
        <v>47</v>
      </c>
      <c r="Y6" s="27" t="s">
        <v>48</v>
      </c>
      <c r="Z6" s="28"/>
    </row>
    <row r="7" s="1" customFormat="1" ht="30" customHeight="1" spans="1:26">
      <c r="A7" s="9">
        <v>46036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>
        <v>2016</v>
      </c>
      <c r="H7" s="11">
        <v>28.5</v>
      </c>
      <c r="I7" s="10">
        <v>1600</v>
      </c>
      <c r="J7" s="10">
        <v>112</v>
      </c>
      <c r="K7" s="10">
        <v>18</v>
      </c>
      <c r="L7" s="10">
        <v>59</v>
      </c>
      <c r="M7" s="10">
        <v>39</v>
      </c>
      <c r="N7" s="10">
        <v>56</v>
      </c>
      <c r="O7" s="11">
        <v>14.431872</v>
      </c>
      <c r="P7" s="10" t="str">
        <f>_xlfn.DISPIMG("ID_F985A59855394A73B12F70A3497E03BB",1)</f>
        <v>=DISPIMG("ID_F985A59855394A73B12F70A3497E03BB",1)</v>
      </c>
      <c r="Q7" s="10" t="s">
        <v>29</v>
      </c>
      <c r="R7" s="13"/>
      <c r="S7" s="10" t="s">
        <v>31</v>
      </c>
      <c r="T7" s="10" t="s">
        <v>52</v>
      </c>
      <c r="U7" s="10" t="s">
        <v>32</v>
      </c>
      <c r="V7" s="10">
        <v>5</v>
      </c>
      <c r="W7" s="13"/>
      <c r="X7" s="10" t="s">
        <v>54</v>
      </c>
      <c r="Y7" s="27" t="s">
        <v>55</v>
      </c>
      <c r="Z7" s="28"/>
    </row>
    <row r="8" s="1" customFormat="1" ht="30" customHeight="1" spans="1:26">
      <c r="A8" s="9">
        <v>46036</v>
      </c>
      <c r="B8" s="10" t="s">
        <v>56</v>
      </c>
      <c r="C8" s="10" t="s">
        <v>57</v>
      </c>
      <c r="D8" s="10" t="s">
        <v>58</v>
      </c>
      <c r="E8" s="10" t="s">
        <v>59</v>
      </c>
      <c r="F8" s="10" t="s">
        <v>60</v>
      </c>
      <c r="G8" s="10">
        <v>48</v>
      </c>
      <c r="H8" s="11">
        <v>25.65</v>
      </c>
      <c r="I8" s="10">
        <v>50</v>
      </c>
      <c r="J8" s="10">
        <v>2</v>
      </c>
      <c r="K8" s="10">
        <v>24</v>
      </c>
      <c r="L8" s="10">
        <v>74</v>
      </c>
      <c r="M8" s="10">
        <v>39</v>
      </c>
      <c r="N8" s="10">
        <v>55.5</v>
      </c>
      <c r="O8" s="11">
        <v>0.320346</v>
      </c>
      <c r="P8" s="10" t="str">
        <f>_xlfn.DISPIMG("ID_3B464D2967F64CA296F59E7EB6A314F8",1)</f>
        <v>=DISPIMG("ID_3B464D2967F64CA296F59E7EB6A314F8",1)</v>
      </c>
      <c r="Q8" s="10" t="s">
        <v>29</v>
      </c>
      <c r="R8" s="13"/>
      <c r="S8" s="10" t="s">
        <v>31</v>
      </c>
      <c r="T8" s="10" t="s">
        <v>59</v>
      </c>
      <c r="U8" s="10" t="s">
        <v>32</v>
      </c>
      <c r="V8" s="10">
        <v>4.6</v>
      </c>
      <c r="W8" s="13"/>
      <c r="X8" s="10" t="s">
        <v>54</v>
      </c>
      <c r="Y8" s="27" t="s">
        <v>48</v>
      </c>
      <c r="Z8" s="28"/>
    </row>
    <row r="9" s="1" customFormat="1" ht="30" customHeight="1" spans="1:26">
      <c r="A9" s="14">
        <v>46037</v>
      </c>
      <c r="B9" s="10" t="s">
        <v>61</v>
      </c>
      <c r="C9" s="10" t="s">
        <v>62</v>
      </c>
      <c r="D9" s="10" t="s">
        <v>63</v>
      </c>
      <c r="E9" s="10" t="s">
        <v>52</v>
      </c>
      <c r="F9" s="10" t="s">
        <v>64</v>
      </c>
      <c r="G9" s="10">
        <v>1008</v>
      </c>
      <c r="H9" s="11">
        <v>19</v>
      </c>
      <c r="I9" s="10">
        <v>600</v>
      </c>
      <c r="J9" s="11">
        <v>42</v>
      </c>
      <c r="K9" s="11">
        <v>24</v>
      </c>
      <c r="L9" s="11">
        <v>54</v>
      </c>
      <c r="M9" s="11">
        <v>39</v>
      </c>
      <c r="N9" s="11">
        <v>74</v>
      </c>
      <c r="O9" s="11">
        <v>6.545448</v>
      </c>
      <c r="P9" s="10" t="str">
        <f>_xlfn.DISPIMG("ID_FA20EBAFB1714758ADEB92A4E6EDCE68",1)</f>
        <v>=DISPIMG("ID_FA20EBAFB1714758ADEB92A4E6EDCE68",1)</v>
      </c>
      <c r="Q9" s="10" t="s">
        <v>29</v>
      </c>
      <c r="R9" s="13"/>
      <c r="S9" s="10" t="s">
        <v>31</v>
      </c>
      <c r="T9" s="10" t="s">
        <v>52</v>
      </c>
      <c r="U9" s="10" t="s">
        <v>32</v>
      </c>
      <c r="V9" s="10">
        <v>3.5</v>
      </c>
      <c r="W9" s="13"/>
      <c r="X9" s="10" t="s">
        <v>54</v>
      </c>
      <c r="Y9" s="27" t="s">
        <v>48</v>
      </c>
      <c r="Z9" s="28"/>
    </row>
    <row r="10" s="1" customFormat="1" ht="30" customHeight="1" spans="1:26">
      <c r="A10" s="14">
        <v>46037</v>
      </c>
      <c r="B10" s="10" t="s">
        <v>65</v>
      </c>
      <c r="C10" s="10" t="s">
        <v>62</v>
      </c>
      <c r="D10" s="10" t="s">
        <v>63</v>
      </c>
      <c r="E10" s="10" t="s">
        <v>52</v>
      </c>
      <c r="F10" s="10" t="s">
        <v>64</v>
      </c>
      <c r="G10" s="10">
        <v>1776</v>
      </c>
      <c r="H10" s="11">
        <v>19</v>
      </c>
      <c r="I10" s="10">
        <v>1100</v>
      </c>
      <c r="J10" s="11">
        <v>74</v>
      </c>
      <c r="K10" s="11">
        <v>24</v>
      </c>
      <c r="L10" s="11">
        <v>54</v>
      </c>
      <c r="M10" s="11">
        <v>39</v>
      </c>
      <c r="N10" s="11">
        <v>74</v>
      </c>
      <c r="O10" s="11">
        <v>11.532456</v>
      </c>
      <c r="P10" s="10" t="str">
        <f>_xlfn.DISPIMG("ID_FA20EBAFB1714758ADEB92A4E6EDCE68",1)</f>
        <v>=DISPIMG("ID_FA20EBAFB1714758ADEB92A4E6EDCE68",1)</v>
      </c>
      <c r="Q10" s="10" t="s">
        <v>29</v>
      </c>
      <c r="R10" s="13"/>
      <c r="S10" s="10" t="s">
        <v>31</v>
      </c>
      <c r="T10" s="10" t="s">
        <v>52</v>
      </c>
      <c r="U10" s="10" t="s">
        <v>32</v>
      </c>
      <c r="V10" s="10">
        <v>3.5</v>
      </c>
      <c r="W10" s="13"/>
      <c r="X10" s="10" t="s">
        <v>54</v>
      </c>
      <c r="Y10" s="27" t="s">
        <v>66</v>
      </c>
      <c r="Z10" s="28"/>
    </row>
    <row r="11" s="1" customFormat="1" ht="30" customHeight="1" spans="1:26">
      <c r="A11" s="9">
        <v>46036</v>
      </c>
      <c r="B11" s="10" t="s">
        <v>67</v>
      </c>
      <c r="C11" s="10" t="s">
        <v>68</v>
      </c>
      <c r="D11" s="10" t="s">
        <v>69</v>
      </c>
      <c r="E11" s="10" t="s">
        <v>70</v>
      </c>
      <c r="F11" s="10" t="s">
        <v>60</v>
      </c>
      <c r="G11" s="10">
        <v>100</v>
      </c>
      <c r="H11" s="11">
        <v>19.95</v>
      </c>
      <c r="I11" s="10">
        <v>44</v>
      </c>
      <c r="J11" s="19">
        <v>4</v>
      </c>
      <c r="K11" s="19">
        <v>25</v>
      </c>
      <c r="L11" s="10">
        <v>50</v>
      </c>
      <c r="M11" s="10">
        <v>50</v>
      </c>
      <c r="N11" s="10">
        <v>27.5</v>
      </c>
      <c r="O11" s="11">
        <v>0.275</v>
      </c>
      <c r="P11" s="10" t="str">
        <f>_xlfn.DISPIMG("ID_4C45E6965442456094785FA9BCC11827",1)</f>
        <v>=DISPIMG("ID_4C45E6965442456094785FA9BCC11827",1)</v>
      </c>
      <c r="Q11" s="10" t="s">
        <v>71</v>
      </c>
      <c r="R11" s="13"/>
      <c r="S11" s="10" t="s">
        <v>31</v>
      </c>
      <c r="T11" s="10" t="s">
        <v>70</v>
      </c>
      <c r="U11" s="10" t="s">
        <v>72</v>
      </c>
      <c r="V11" s="10">
        <v>3.5</v>
      </c>
      <c r="W11" s="13"/>
      <c r="X11" s="10" t="s">
        <v>73</v>
      </c>
      <c r="Y11" s="27" t="s">
        <v>48</v>
      </c>
      <c r="Z11" s="28"/>
    </row>
    <row r="12" s="1" customFormat="1" ht="30" customHeight="1" spans="1:26">
      <c r="A12" s="10"/>
      <c r="B12" s="10"/>
      <c r="C12" s="10" t="s">
        <v>74</v>
      </c>
      <c r="D12" s="10" t="s">
        <v>75</v>
      </c>
      <c r="E12" s="10" t="s">
        <v>70</v>
      </c>
      <c r="F12" s="10" t="s">
        <v>60</v>
      </c>
      <c r="G12" s="10">
        <v>50</v>
      </c>
      <c r="H12" s="11">
        <v>19.95</v>
      </c>
      <c r="I12" s="10">
        <v>22</v>
      </c>
      <c r="J12" s="19">
        <v>2</v>
      </c>
      <c r="K12" s="19">
        <v>25</v>
      </c>
      <c r="L12" s="10">
        <v>50</v>
      </c>
      <c r="M12" s="10">
        <v>50</v>
      </c>
      <c r="N12" s="10">
        <v>27.5</v>
      </c>
      <c r="O12" s="11">
        <v>0.1375</v>
      </c>
      <c r="P12" s="10" t="str">
        <f>_xlfn.DISPIMG("ID_E3C789438297478F93BC22806E814877",1)</f>
        <v>=DISPIMG("ID_E3C789438297478F93BC22806E814877",1)</v>
      </c>
      <c r="Q12" s="10" t="s">
        <v>71</v>
      </c>
      <c r="R12" s="13"/>
      <c r="S12" s="10" t="s">
        <v>31</v>
      </c>
      <c r="T12" s="10" t="s">
        <v>70</v>
      </c>
      <c r="U12" s="10" t="s">
        <v>72</v>
      </c>
      <c r="V12" s="10">
        <v>3.5</v>
      </c>
      <c r="W12" s="13"/>
      <c r="X12" s="10" t="s">
        <v>73</v>
      </c>
      <c r="Y12" s="27" t="s">
        <v>48</v>
      </c>
      <c r="Z12" s="28"/>
    </row>
    <row r="13" s="1" customFormat="1" ht="30" customHeight="1" spans="1:26">
      <c r="A13" s="10"/>
      <c r="B13" s="10"/>
      <c r="C13" s="10" t="s">
        <v>76</v>
      </c>
      <c r="D13" s="10" t="s">
        <v>77</v>
      </c>
      <c r="E13" s="10" t="s">
        <v>70</v>
      </c>
      <c r="F13" s="10" t="s">
        <v>60</v>
      </c>
      <c r="G13" s="10">
        <v>150</v>
      </c>
      <c r="H13" s="11">
        <v>19.95</v>
      </c>
      <c r="I13" s="10">
        <v>66</v>
      </c>
      <c r="J13" s="19">
        <v>6</v>
      </c>
      <c r="K13" s="19">
        <v>25</v>
      </c>
      <c r="L13" s="10">
        <v>50</v>
      </c>
      <c r="M13" s="10">
        <v>50</v>
      </c>
      <c r="N13" s="10">
        <v>27.5</v>
      </c>
      <c r="O13" s="11">
        <v>0.4125</v>
      </c>
      <c r="P13" s="10" t="str">
        <f>_xlfn.DISPIMG("ID_7C0A35FF101F45268DB2A151B186BF59",1)</f>
        <v>=DISPIMG("ID_7C0A35FF101F45268DB2A151B186BF59",1)</v>
      </c>
      <c r="Q13" s="10" t="s">
        <v>71</v>
      </c>
      <c r="R13" s="13"/>
      <c r="S13" s="10" t="s">
        <v>31</v>
      </c>
      <c r="T13" s="10" t="s">
        <v>70</v>
      </c>
      <c r="U13" s="10" t="s">
        <v>72</v>
      </c>
      <c r="V13" s="10">
        <v>3.5</v>
      </c>
      <c r="W13" s="13"/>
      <c r="X13" s="10" t="s">
        <v>73</v>
      </c>
      <c r="Y13" s="27" t="s">
        <v>48</v>
      </c>
      <c r="Z13" s="28"/>
    </row>
    <row r="14" s="1" customFormat="1" ht="30" customHeight="1" spans="1:26">
      <c r="A14" s="10"/>
      <c r="B14" s="10"/>
      <c r="C14" s="10" t="s">
        <v>78</v>
      </c>
      <c r="D14" s="10" t="s">
        <v>79</v>
      </c>
      <c r="E14" s="10" t="s">
        <v>70</v>
      </c>
      <c r="F14" s="10" t="s">
        <v>60</v>
      </c>
      <c r="G14" s="10">
        <v>50</v>
      </c>
      <c r="H14" s="11">
        <v>19.95</v>
      </c>
      <c r="I14" s="10">
        <v>22</v>
      </c>
      <c r="J14" s="19">
        <v>2</v>
      </c>
      <c r="K14" s="19">
        <v>25</v>
      </c>
      <c r="L14" s="10">
        <v>50</v>
      </c>
      <c r="M14" s="10">
        <v>50</v>
      </c>
      <c r="N14" s="10">
        <v>27.5</v>
      </c>
      <c r="O14" s="11">
        <v>0.1375</v>
      </c>
      <c r="P14" s="10" t="str">
        <f>_xlfn.DISPIMG("ID_2E9BBD06AEC9484995235096C27771CF",1)</f>
        <v>=DISPIMG("ID_2E9BBD06AEC9484995235096C27771CF",1)</v>
      </c>
      <c r="Q14" s="10" t="s">
        <v>71</v>
      </c>
      <c r="R14" s="13"/>
      <c r="S14" s="10" t="s">
        <v>31</v>
      </c>
      <c r="T14" s="10" t="s">
        <v>70</v>
      </c>
      <c r="U14" s="10" t="s">
        <v>72</v>
      </c>
      <c r="V14" s="10">
        <v>3.5</v>
      </c>
      <c r="W14" s="13"/>
      <c r="X14" s="10" t="s">
        <v>73</v>
      </c>
      <c r="Y14" s="27" t="s">
        <v>48</v>
      </c>
      <c r="Z14" s="28"/>
    </row>
    <row r="15" s="1" customFormat="1" ht="30" customHeight="1" spans="1:26">
      <c r="A15" s="10"/>
      <c r="B15" s="10"/>
      <c r="C15" s="10" t="s">
        <v>80</v>
      </c>
      <c r="D15" s="10" t="s">
        <v>81</v>
      </c>
      <c r="E15" s="10" t="s">
        <v>70</v>
      </c>
      <c r="F15" s="10" t="s">
        <v>60</v>
      </c>
      <c r="G15" s="10">
        <v>100</v>
      </c>
      <c r="H15" s="11">
        <v>19.95</v>
      </c>
      <c r="I15" s="10">
        <v>40</v>
      </c>
      <c r="J15" s="19">
        <v>4</v>
      </c>
      <c r="K15" s="19">
        <v>25</v>
      </c>
      <c r="L15" s="10">
        <v>50</v>
      </c>
      <c r="M15" s="10">
        <v>50</v>
      </c>
      <c r="N15" s="10">
        <v>27.5</v>
      </c>
      <c r="O15" s="11">
        <v>0.275</v>
      </c>
      <c r="P15" s="10" t="str">
        <f>_xlfn.DISPIMG("ID_2FBFC3B643B049B99D211E0002CF63D5",1)</f>
        <v>=DISPIMG("ID_2FBFC3B643B049B99D211E0002CF63D5",1)</v>
      </c>
      <c r="Q15" s="10" t="s">
        <v>71</v>
      </c>
      <c r="R15" s="13"/>
      <c r="S15" s="10" t="s">
        <v>31</v>
      </c>
      <c r="T15" s="10" t="s">
        <v>70</v>
      </c>
      <c r="U15" s="10" t="s">
        <v>72</v>
      </c>
      <c r="V15" s="10">
        <v>3.5</v>
      </c>
      <c r="W15" s="13"/>
      <c r="X15" s="10" t="s">
        <v>73</v>
      </c>
      <c r="Y15" s="27" t="s">
        <v>48</v>
      </c>
      <c r="Z15" s="28"/>
    </row>
    <row r="16" s="2" customFormat="1" customHeight="1" spans="1:26">
      <c r="A16" s="1"/>
      <c r="B16" s="1"/>
      <c r="C16" s="1"/>
      <c r="D16" s="15"/>
      <c r="E16" s="1"/>
      <c r="F16" s="1"/>
      <c r="G16" s="1"/>
      <c r="H16" s="1"/>
      <c r="I16" s="1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="2" customFormat="1" customHeight="1" spans="1:26">
      <c r="A17" s="1"/>
      <c r="B17" s="1"/>
      <c r="C17" s="1"/>
      <c r="D17" s="16"/>
      <c r="E17" s="1"/>
      <c r="F17" s="1"/>
      <c r="G17" s="1"/>
      <c r="H17" s="1"/>
      <c r="I17" s="1"/>
      <c r="J17" s="20"/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="1" customFormat="1" ht="30" customHeight="1" spans="1:26">
      <c r="A18" s="9">
        <v>46035</v>
      </c>
      <c r="B18" s="10" t="s">
        <v>82</v>
      </c>
      <c r="C18" s="10" t="s">
        <v>83</v>
      </c>
      <c r="D18" s="10" t="s">
        <v>84</v>
      </c>
      <c r="E18" s="10" t="s">
        <v>85</v>
      </c>
      <c r="F18" s="10" t="s">
        <v>86</v>
      </c>
      <c r="G18" s="10">
        <v>102</v>
      </c>
      <c r="H18" s="11">
        <v>52.25</v>
      </c>
      <c r="I18" s="10">
        <v>200</v>
      </c>
      <c r="J18" s="10">
        <v>102</v>
      </c>
      <c r="K18" s="10">
        <v>1</v>
      </c>
      <c r="L18" s="10">
        <v>21</v>
      </c>
      <c r="M18" s="10">
        <v>20.5</v>
      </c>
      <c r="N18" s="10">
        <v>34.5</v>
      </c>
      <c r="O18" s="11">
        <v>1.5149295</v>
      </c>
      <c r="P18" s="10" t="str">
        <f>_xlfn.DISPIMG("ID_492472193D944F25B28322363CAEE929",1)</f>
        <v>=DISPIMG("ID_492472193D944F25B28322363CAEE929",1)</v>
      </c>
      <c r="Q18" s="10" t="s">
        <v>29</v>
      </c>
      <c r="R18" s="13" t="s">
        <v>87</v>
      </c>
      <c r="S18" s="10" t="s">
        <v>87</v>
      </c>
      <c r="Z18" s="28"/>
    </row>
    <row r="19" s="1" customFormat="1" ht="30" customHeight="1" spans="1:26">
      <c r="A19" s="12"/>
      <c r="B19" s="13"/>
      <c r="C19" s="10" t="s">
        <v>88</v>
      </c>
      <c r="D19" s="10" t="s">
        <v>89</v>
      </c>
      <c r="E19" s="10" t="s">
        <v>85</v>
      </c>
      <c r="F19" s="10" t="s">
        <v>86</v>
      </c>
      <c r="G19" s="10">
        <v>402</v>
      </c>
      <c r="H19" s="11">
        <v>52.25</v>
      </c>
      <c r="I19" s="10">
        <v>750</v>
      </c>
      <c r="J19" s="10">
        <v>402</v>
      </c>
      <c r="K19" s="10">
        <v>1</v>
      </c>
      <c r="L19" s="10">
        <v>21</v>
      </c>
      <c r="M19" s="10">
        <v>20.5</v>
      </c>
      <c r="N19" s="10">
        <v>34.5</v>
      </c>
      <c r="O19" s="11">
        <v>5.9706045</v>
      </c>
      <c r="P19" s="10" t="str">
        <f>_xlfn.DISPIMG("ID_07FD16E46400424B81D963FCC537CB9C",1)</f>
        <v>=DISPIMG("ID_07FD16E46400424B81D963FCC537CB9C",1)</v>
      </c>
      <c r="Q19" s="10" t="s">
        <v>29</v>
      </c>
      <c r="R19" s="13"/>
      <c r="S19" s="10" t="s">
        <v>87</v>
      </c>
      <c r="Z19" s="28"/>
    </row>
    <row r="20" s="1" customFormat="1" ht="30" customHeight="1" spans="1:26">
      <c r="A20" s="9">
        <v>46036</v>
      </c>
      <c r="B20" s="10" t="s">
        <v>90</v>
      </c>
      <c r="C20" s="10" t="s">
        <v>91</v>
      </c>
      <c r="D20" s="10" t="s">
        <v>92</v>
      </c>
      <c r="E20" s="10" t="s">
        <v>93</v>
      </c>
      <c r="F20" s="10" t="s">
        <v>94</v>
      </c>
      <c r="G20" s="10">
        <v>2400</v>
      </c>
      <c r="H20" s="11">
        <v>1.71</v>
      </c>
      <c r="I20" s="10">
        <v>200</v>
      </c>
      <c r="J20" s="10">
        <v>6</v>
      </c>
      <c r="K20" s="10">
        <v>400</v>
      </c>
      <c r="L20" s="10">
        <v>56</v>
      </c>
      <c r="M20" s="10">
        <v>41</v>
      </c>
      <c r="N20" s="10">
        <v>37</v>
      </c>
      <c r="O20" s="11">
        <v>0.509712</v>
      </c>
      <c r="P20" s="10" t="str">
        <f>_xlfn.DISPIMG("ID_F60CD89A5E364613A6EE1B39E7ABB6E6",1)</f>
        <v>=DISPIMG("ID_F60CD89A5E364613A6EE1B39E7ABB6E6",1)</v>
      </c>
      <c r="Q20" s="10" t="s">
        <v>71</v>
      </c>
      <c r="R20" s="13"/>
      <c r="S20" s="10" t="s">
        <v>87</v>
      </c>
      <c r="Z20" s="28"/>
    </row>
    <row r="21" s="1" customFormat="1" ht="30" customHeight="1" spans="1:26">
      <c r="A21" s="10"/>
      <c r="B21" s="10"/>
      <c r="C21" s="10" t="s">
        <v>95</v>
      </c>
      <c r="D21" s="10" t="s">
        <v>96</v>
      </c>
      <c r="E21" s="10" t="s">
        <v>93</v>
      </c>
      <c r="F21" s="10" t="s">
        <v>94</v>
      </c>
      <c r="G21" s="10">
        <v>1500</v>
      </c>
      <c r="H21" s="11">
        <v>1.52</v>
      </c>
      <c r="I21" s="10">
        <v>100</v>
      </c>
      <c r="J21" s="10">
        <v>3</v>
      </c>
      <c r="K21" s="10">
        <v>500</v>
      </c>
      <c r="L21" s="10">
        <v>64</v>
      </c>
      <c r="M21" s="10">
        <v>41</v>
      </c>
      <c r="N21" s="10">
        <v>29</v>
      </c>
      <c r="O21" s="11">
        <v>0.228288</v>
      </c>
      <c r="P21" s="10" t="str">
        <f>_xlfn.DISPIMG("ID_9F29C45B23DA44938B4AE7EE5A1432E3",1)</f>
        <v>=DISPIMG("ID_9F29C45B23DA44938B4AE7EE5A1432E3",1)</v>
      </c>
      <c r="Q21" s="10" t="s">
        <v>71</v>
      </c>
      <c r="R21" s="13"/>
      <c r="S21" s="10" t="s">
        <v>87</v>
      </c>
      <c r="Z21" s="28"/>
    </row>
    <row r="22" s="1" customFormat="1" ht="30" customHeight="1" spans="1:26">
      <c r="A22" s="9">
        <v>46037</v>
      </c>
      <c r="B22" s="10" t="s">
        <v>97</v>
      </c>
      <c r="C22" s="10" t="s">
        <v>98</v>
      </c>
      <c r="D22" s="10" t="s">
        <v>99</v>
      </c>
      <c r="E22" s="10" t="s">
        <v>100</v>
      </c>
      <c r="F22" s="10" t="s">
        <v>101</v>
      </c>
      <c r="G22" s="10">
        <v>2040</v>
      </c>
      <c r="H22" s="11">
        <v>5.225</v>
      </c>
      <c r="I22" s="10">
        <v>400</v>
      </c>
      <c r="J22" s="10">
        <v>17</v>
      </c>
      <c r="K22" s="10">
        <v>120</v>
      </c>
      <c r="L22" s="10">
        <v>62</v>
      </c>
      <c r="M22" s="10">
        <v>32</v>
      </c>
      <c r="N22" s="10">
        <v>49</v>
      </c>
      <c r="O22" s="11">
        <v>1.652672</v>
      </c>
      <c r="P22" s="10" t="str">
        <f>_xlfn.DISPIMG("ID_6A207D4E52D1409DB8C8CA9B64831BE6",1)</f>
        <v>=DISPIMG("ID_6A207D4E52D1409DB8C8CA9B64831BE6",1)</v>
      </c>
      <c r="Q22" s="10" t="s">
        <v>71</v>
      </c>
      <c r="R22" s="13"/>
      <c r="S22" s="10" t="s">
        <v>87</v>
      </c>
      <c r="Z22" s="28"/>
    </row>
    <row r="23" s="1" customFormat="1" ht="30" customHeight="1" spans="1:26">
      <c r="A23" s="9">
        <v>46037</v>
      </c>
      <c r="B23" s="10" t="s">
        <v>102</v>
      </c>
      <c r="C23" s="10" t="s">
        <v>103</v>
      </c>
      <c r="D23" s="10" t="s">
        <v>104</v>
      </c>
      <c r="E23" s="10" t="s">
        <v>105</v>
      </c>
      <c r="F23" s="10" t="s">
        <v>106</v>
      </c>
      <c r="G23" s="10">
        <v>91</v>
      </c>
      <c r="H23" s="11">
        <v>46.075</v>
      </c>
      <c r="I23" s="10">
        <v>300</v>
      </c>
      <c r="J23" s="10">
        <v>13</v>
      </c>
      <c r="K23" s="10">
        <v>7</v>
      </c>
      <c r="L23" s="10">
        <v>62.5</v>
      </c>
      <c r="M23" s="10">
        <v>41</v>
      </c>
      <c r="N23" s="10">
        <v>42.5</v>
      </c>
      <c r="O23" s="11">
        <v>1.41578125</v>
      </c>
      <c r="P23" s="10" t="str">
        <f>_xlfn.DISPIMG("ID_8C1C3908169547B9918D0D9404377FC4",1)</f>
        <v>=DISPIMG("ID_8C1C3908169547B9918D0D9404377FC4",1)</v>
      </c>
      <c r="Q23" s="10" t="s">
        <v>71</v>
      </c>
      <c r="R23" s="13"/>
      <c r="S23" s="10" t="s">
        <v>87</v>
      </c>
      <c r="Z23" s="28"/>
    </row>
    <row r="24" s="1" customFormat="1" ht="30" customHeight="1" spans="1:26">
      <c r="A24" s="10"/>
      <c r="B24" s="10"/>
      <c r="C24" s="10" t="s">
        <v>107</v>
      </c>
      <c r="D24" s="10" t="s">
        <v>108</v>
      </c>
      <c r="E24" s="10" t="s">
        <v>105</v>
      </c>
      <c r="F24" s="10" t="s">
        <v>106</v>
      </c>
      <c r="G24" s="10">
        <v>35</v>
      </c>
      <c r="H24" s="11">
        <v>54.625</v>
      </c>
      <c r="I24" s="10">
        <v>150</v>
      </c>
      <c r="J24" s="11">
        <v>5</v>
      </c>
      <c r="K24" s="11">
        <v>7</v>
      </c>
      <c r="L24" s="11">
        <v>59</v>
      </c>
      <c r="M24" s="11">
        <v>38</v>
      </c>
      <c r="N24" s="11">
        <v>38</v>
      </c>
      <c r="O24" s="11">
        <v>0.42598</v>
      </c>
      <c r="P24" s="10" t="str">
        <f>_xlfn.DISPIMG("ID_1C6D8C1806174809B3BFE73135CB9604",1)</f>
        <v>=DISPIMG("ID_1C6D8C1806174809B3BFE73135CB9604",1)</v>
      </c>
      <c r="Q24" s="10" t="s">
        <v>71</v>
      </c>
      <c r="R24" s="13"/>
      <c r="S24" s="10" t="s">
        <v>87</v>
      </c>
      <c r="Z24" s="28"/>
    </row>
    <row r="25" s="3" customFormat="1" ht="30" customHeight="1" spans="1:26">
      <c r="A25" s="14">
        <v>46037</v>
      </c>
      <c r="B25" s="10" t="s">
        <v>109</v>
      </c>
      <c r="C25" s="10" t="s">
        <v>110</v>
      </c>
      <c r="D25" s="10" t="s">
        <v>111</v>
      </c>
      <c r="E25" s="10" t="s">
        <v>111</v>
      </c>
      <c r="F25" s="10" t="s">
        <v>112</v>
      </c>
      <c r="G25" s="10">
        <v>300</v>
      </c>
      <c r="H25" s="11">
        <v>17.1</v>
      </c>
      <c r="I25" s="10">
        <v>3</v>
      </c>
      <c r="J25" s="10">
        <v>1</v>
      </c>
      <c r="K25" s="10">
        <v>300</v>
      </c>
      <c r="L25" s="10">
        <v>48</v>
      </c>
      <c r="M25" s="10">
        <v>37</v>
      </c>
      <c r="N25" s="10">
        <v>25</v>
      </c>
      <c r="O25" s="11">
        <v>0.0444</v>
      </c>
      <c r="P25" s="10" t="str">
        <f>_xlfn.DISPIMG("ID_279556E0FFDD4F2BA7CB3FE7E97BC28D",1)</f>
        <v>=DISPIMG("ID_279556E0FFDD4F2BA7CB3FE7E97BC28D",1)</v>
      </c>
      <c r="Q25" s="10" t="s">
        <v>71</v>
      </c>
      <c r="R25" s="13"/>
      <c r="S25" s="10" t="s">
        <v>87</v>
      </c>
      <c r="T25" s="24"/>
      <c r="Z25" s="29"/>
    </row>
    <row r="26" s="1" customFormat="1" ht="30" customHeight="1" spans="1:26">
      <c r="A26" s="13"/>
      <c r="B26" s="13"/>
      <c r="C26" s="10" t="s">
        <v>113</v>
      </c>
      <c r="D26" s="10" t="s">
        <v>114</v>
      </c>
      <c r="E26" s="10" t="s">
        <v>111</v>
      </c>
      <c r="F26" s="10" t="s">
        <v>112</v>
      </c>
      <c r="G26" s="10">
        <v>300</v>
      </c>
      <c r="H26" s="11">
        <v>28.025</v>
      </c>
      <c r="I26" s="10">
        <v>3</v>
      </c>
      <c r="J26" s="21"/>
      <c r="K26" s="10">
        <v>300</v>
      </c>
      <c r="L26" s="21"/>
      <c r="M26" s="21"/>
      <c r="N26" s="21"/>
      <c r="O26" s="11">
        <v>0</v>
      </c>
      <c r="P26" s="10" t="str">
        <f>_xlfn.DISPIMG("ID_1A5FAE77658D460BB90C22E63C12994C",1)</f>
        <v>=DISPIMG("ID_1A5FAE77658D460BB90C22E63C12994C",1)</v>
      </c>
      <c r="Q26" s="10" t="s">
        <v>71</v>
      </c>
      <c r="R26" s="13"/>
      <c r="S26" s="10" t="s">
        <v>87</v>
      </c>
      <c r="Z26" s="28"/>
    </row>
    <row r="27" s="1" customFormat="1" ht="30" customHeight="1" spans="1:26">
      <c r="A27" s="9">
        <v>46036</v>
      </c>
      <c r="B27" s="10" t="s">
        <v>115</v>
      </c>
      <c r="C27" s="10" t="s">
        <v>116</v>
      </c>
      <c r="D27" s="10" t="s">
        <v>117</v>
      </c>
      <c r="E27" s="10" t="s">
        <v>70</v>
      </c>
      <c r="F27" s="10" t="s">
        <v>60</v>
      </c>
      <c r="G27" s="10">
        <v>250</v>
      </c>
      <c r="H27" s="11">
        <v>18.05</v>
      </c>
      <c r="I27" s="10">
        <v>110</v>
      </c>
      <c r="J27" s="10">
        <v>5</v>
      </c>
      <c r="K27" s="10">
        <v>50</v>
      </c>
      <c r="L27" s="22">
        <v>53</v>
      </c>
      <c r="M27" s="22">
        <v>50</v>
      </c>
      <c r="N27" s="22">
        <v>51</v>
      </c>
      <c r="O27" s="11">
        <v>0.67575</v>
      </c>
      <c r="P27" s="10" t="str">
        <f>_xlfn.DISPIMG("ID_FABDE436773846FB944D7835A3401D0A",1)</f>
        <v>=DISPIMG("ID_FABDE436773846FB944D7835A3401D0A",1)</v>
      </c>
      <c r="Q27" s="10" t="s">
        <v>71</v>
      </c>
      <c r="R27" s="13"/>
      <c r="S27" s="10" t="s">
        <v>87</v>
      </c>
      <c r="Z27" s="28"/>
    </row>
    <row r="28" s="1" customFormat="1" ht="30" customHeight="1" spans="1:26">
      <c r="A28" s="10"/>
      <c r="B28" s="10"/>
      <c r="C28" s="10" t="s">
        <v>118</v>
      </c>
      <c r="D28" s="10" t="s">
        <v>119</v>
      </c>
      <c r="E28" s="10" t="s">
        <v>70</v>
      </c>
      <c r="F28" s="10" t="s">
        <v>60</v>
      </c>
      <c r="G28" s="10">
        <v>150</v>
      </c>
      <c r="H28" s="11">
        <v>18.05</v>
      </c>
      <c r="I28" s="10">
        <v>60</v>
      </c>
      <c r="J28" s="10">
        <v>3</v>
      </c>
      <c r="K28" s="10">
        <v>50</v>
      </c>
      <c r="L28" s="22">
        <v>53</v>
      </c>
      <c r="M28" s="22">
        <v>50</v>
      </c>
      <c r="N28" s="22">
        <v>51</v>
      </c>
      <c r="O28" s="11">
        <v>0.40545</v>
      </c>
      <c r="P28" s="10" t="str">
        <f>_xlfn.DISPIMG("ID_EBC8518F69514491B005EBE50552F52B",1)</f>
        <v>=DISPIMG("ID_EBC8518F69514491B005EBE50552F52B",1)</v>
      </c>
      <c r="Q28" s="10" t="s">
        <v>71</v>
      </c>
      <c r="R28" s="13"/>
      <c r="S28" s="10" t="s">
        <v>87</v>
      </c>
      <c r="Z28" s="28"/>
    </row>
    <row r="29" s="1" customFormat="1" ht="30" customHeight="1" spans="1:26">
      <c r="A29" s="10"/>
      <c r="B29" s="10"/>
      <c r="C29" s="10" t="s">
        <v>120</v>
      </c>
      <c r="D29" s="10" t="s">
        <v>121</v>
      </c>
      <c r="E29" s="10" t="s">
        <v>70</v>
      </c>
      <c r="F29" s="10" t="s">
        <v>60</v>
      </c>
      <c r="G29" s="10">
        <v>250</v>
      </c>
      <c r="H29" s="11">
        <v>18.05</v>
      </c>
      <c r="I29" s="10">
        <v>100</v>
      </c>
      <c r="J29" s="10">
        <v>5</v>
      </c>
      <c r="K29" s="10">
        <v>50</v>
      </c>
      <c r="L29" s="22">
        <v>53</v>
      </c>
      <c r="M29" s="22">
        <v>50</v>
      </c>
      <c r="N29" s="22">
        <v>51</v>
      </c>
      <c r="O29" s="11">
        <v>0.67575</v>
      </c>
      <c r="P29" s="10" t="str">
        <f>_xlfn.DISPIMG("ID_B29BC8875E044B82875C42FEA6F62EBD",1)</f>
        <v>=DISPIMG("ID_B29BC8875E044B82875C42FEA6F62EBD",1)</v>
      </c>
      <c r="Q29" s="10" t="s">
        <v>71</v>
      </c>
      <c r="R29" s="13"/>
      <c r="S29" s="10" t="s">
        <v>87</v>
      </c>
      <c r="Z29" s="28"/>
    </row>
    <row r="30" s="1" customFormat="1" ht="30" customHeight="1" spans="1:26">
      <c r="A30" s="10"/>
      <c r="B30" s="10"/>
      <c r="C30" s="10" t="s">
        <v>122</v>
      </c>
      <c r="D30" s="10" t="s">
        <v>123</v>
      </c>
      <c r="E30" s="10" t="s">
        <v>70</v>
      </c>
      <c r="F30" s="10" t="s">
        <v>60</v>
      </c>
      <c r="G30" s="10">
        <v>50</v>
      </c>
      <c r="H30" s="11">
        <v>18.05</v>
      </c>
      <c r="I30" s="10">
        <v>20</v>
      </c>
      <c r="J30" s="10">
        <v>1</v>
      </c>
      <c r="K30" s="10">
        <v>50</v>
      </c>
      <c r="L30" s="22">
        <v>53</v>
      </c>
      <c r="M30" s="22">
        <v>50</v>
      </c>
      <c r="N30" s="22">
        <v>51</v>
      </c>
      <c r="O30" s="11">
        <v>0.13515</v>
      </c>
      <c r="P30" s="10" t="str">
        <f>_xlfn.DISPIMG("ID_9C77320E19254DE5996FA3D4BD04EF10",1)</f>
        <v>=DISPIMG("ID_9C77320E19254DE5996FA3D4BD04EF10",1)</v>
      </c>
      <c r="Q30" s="10" t="s">
        <v>71</v>
      </c>
      <c r="R30" s="13"/>
      <c r="S30" s="10" t="s">
        <v>87</v>
      </c>
      <c r="Z30" s="28"/>
    </row>
    <row r="31" s="4" customFormat="1" ht="31" customHeight="1" spans="1:26">
      <c r="A31" s="17"/>
      <c r="B31" s="17"/>
      <c r="C31" s="17"/>
      <c r="D31" s="15"/>
      <c r="E31" s="17"/>
      <c r="F31" s="17" t="s">
        <v>124</v>
      </c>
      <c r="G31" s="17">
        <f t="shared" ref="G31:J31" si="0">SUM(G2:G30)</f>
        <v>13738</v>
      </c>
      <c r="H31" s="17"/>
      <c r="I31" s="17">
        <f t="shared" si="0"/>
        <v>8270</v>
      </c>
      <c r="J31" s="17">
        <f t="shared" si="0"/>
        <v>1362</v>
      </c>
      <c r="K31" s="3"/>
      <c r="L31" s="17"/>
      <c r="M31" s="17"/>
      <c r="N31" s="17"/>
      <c r="O31" s="17">
        <f>SUM(O2:O30)</f>
        <v>73.96286925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</sheetData>
  <autoFilter xmlns:etc="http://www.wps.cn/officeDocument/2017/etCustomData" ref="A1:Z15" etc:filterBottomFollowUsedRange="0">
    <extLst/>
  </autoFilter>
  <mergeCells count="6">
    <mergeCell ref="J25:J26"/>
    <mergeCell ref="L25:L26"/>
    <mergeCell ref="M25:M26"/>
    <mergeCell ref="N25:N26"/>
    <mergeCell ref="R2:R15"/>
    <mergeCell ref="R18:R30"/>
  </mergeCells>
  <conditionalFormatting sqref="A1">
    <cfRule type="duplicateValues" dxfId="0" priority="1"/>
  </conditionalFormatting>
  <dataValidations count="1">
    <dataValidation type="date" operator="between" allowBlank="1" sqref="A2:A15 A18:A30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I21" sqref="I2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装柜照片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WPS_1650250737</cp:lastModifiedBy>
  <dcterms:created xsi:type="dcterms:W3CDTF">2023-05-12T11:15:00Z</dcterms:created>
  <dcterms:modified xsi:type="dcterms:W3CDTF">2026-01-21T06:08:10Z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E6ECB6E37DFE45588C86AD55760E7A5C_13</vt:lpwstr>
  </property>
  <property fmtid="{D5CDD505-2E9C-101B-9397-08002B2CF9AE}" pid="4" name="CalculationRule">
    <vt:i4>0</vt:i4>
  </property>
</Properties>
</file>