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15" windowHeight="11235" activeTab="1"/>
  </bookViews>
  <sheets>
    <sheet name="Sheet1" sheetId="1" r:id="rId1"/>
    <sheet name="装柜照片" sheetId="2" r:id="rId2"/>
  </sheets>
  <definedNames>
    <definedName name="_xlnm._FilterDatabase" localSheetId="0" hidden="1">Sheet1!$A$1:$Y$29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DF1AD2D8ED204F879C020501D4BF5B4B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58600" y="12827000"/>
          <a:ext cx="1371600" cy="762000"/>
        </a:xfrm>
        <a:prstGeom prst="rect">
          <a:avLst/>
        </a:prstGeom>
      </xdr:spPr>
    </xdr:pic>
  </etc:cellImage>
  <etc:cellImage>
    <xdr:pic>
      <xdr:nvPicPr>
        <xdr:cNvPr id="41" name="ID_36A754E486DE4D8897C987E8E18F5D58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658600" y="288671000"/>
          <a:ext cx="1371600" cy="762000"/>
        </a:xfrm>
        <a:prstGeom prst="rect">
          <a:avLst/>
        </a:prstGeom>
      </xdr:spPr>
    </xdr:pic>
  </etc:cellImage>
  <etc:cellImage>
    <xdr:pic>
      <xdr:nvPicPr>
        <xdr:cNvPr id="5" name="ID_87666C6D24AB4539A7B20E5F5C664F3E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58600" y="15875000"/>
          <a:ext cx="1371600" cy="762000"/>
        </a:xfrm>
        <a:prstGeom prst="rect">
          <a:avLst/>
        </a:prstGeom>
      </xdr:spPr>
    </xdr:pic>
  </etc:cellImage>
  <etc:cellImage>
    <xdr:pic>
      <xdr:nvPicPr>
        <xdr:cNvPr id="34" name="ID_0A087139E61745E58D51F035D597D2AB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58600" y="230759000"/>
          <a:ext cx="1371600" cy="762000"/>
        </a:xfrm>
        <a:prstGeom prst="rect">
          <a:avLst/>
        </a:prstGeom>
      </xdr:spPr>
    </xdr:pic>
  </etc:cellImage>
  <etc:cellImage>
    <xdr:pic>
      <xdr:nvPicPr>
        <xdr:cNvPr id="47" name="ID_DAB5F66FB5D34AD7868602247BCD5416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658600" y="361823000"/>
          <a:ext cx="1371600" cy="762000"/>
        </a:xfrm>
        <a:prstGeom prst="rect">
          <a:avLst/>
        </a:prstGeom>
      </xdr:spPr>
    </xdr:pic>
  </etc:cellImage>
  <etc:cellImage>
    <xdr:pic>
      <xdr:nvPicPr>
        <xdr:cNvPr id="19" name="ID_A0D7EF6436F64BD4945E273AB45A4B6B" descr="Pictur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658600" y="106553000"/>
          <a:ext cx="1371600" cy="762000"/>
        </a:xfrm>
        <a:prstGeom prst="rect">
          <a:avLst/>
        </a:prstGeom>
      </xdr:spPr>
    </xdr:pic>
  </etc:cellImage>
  <etc:cellImage>
    <xdr:pic>
      <xdr:nvPicPr>
        <xdr:cNvPr id="39" name="ID_86FF275F1FF940FC8BF0EA9122585CB5" descr="Pictur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658600" y="274955000"/>
          <a:ext cx="1371600" cy="762000"/>
        </a:xfrm>
        <a:prstGeom prst="rect">
          <a:avLst/>
        </a:prstGeom>
      </xdr:spPr>
    </xdr:pic>
  </etc:cellImage>
  <etc:cellImage>
    <xdr:pic>
      <xdr:nvPicPr>
        <xdr:cNvPr id="2" name="ID_C15B32883E1E48D2986B0B0750CF773E" descr="Picture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658600" y="635000"/>
          <a:ext cx="1371600" cy="762000"/>
        </a:xfrm>
        <a:prstGeom prst="rect">
          <a:avLst/>
        </a:prstGeom>
      </xdr:spPr>
    </xdr:pic>
  </etc:cellImage>
  <etc:cellImage>
    <xdr:pic>
      <xdr:nvPicPr>
        <xdr:cNvPr id="29" name="ID_607C3BD908F24A71A555A25FA1A213DA" descr="Pictur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658600" y="194945000"/>
          <a:ext cx="1371600" cy="762000"/>
        </a:xfrm>
        <a:prstGeom prst="rect">
          <a:avLst/>
        </a:prstGeom>
      </xdr:spPr>
    </xdr:pic>
  </etc:cellImage>
  <etc:cellImage>
    <xdr:pic>
      <xdr:nvPicPr>
        <xdr:cNvPr id="40" name="ID_59045331E2654247988C4828FB358B74" descr="Picture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658600" y="281051000"/>
          <a:ext cx="1371600" cy="762000"/>
        </a:xfrm>
        <a:prstGeom prst="rect">
          <a:avLst/>
        </a:prstGeom>
      </xdr:spPr>
    </xdr:pic>
  </etc:cellImage>
  <etc:cellImage>
    <xdr:pic>
      <xdr:nvPicPr>
        <xdr:cNvPr id="38" name="ID_0FB98F38B3884D85BF59D80616A4AA4A" descr="Pictur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658600" y="258953000"/>
          <a:ext cx="1371600" cy="762000"/>
        </a:xfrm>
        <a:prstGeom prst="rect">
          <a:avLst/>
        </a:prstGeom>
      </xdr:spPr>
    </xdr:pic>
  </etc:cellImage>
  <etc:cellImage>
    <xdr:pic>
      <xdr:nvPicPr>
        <xdr:cNvPr id="17" name="ID_847E6D9D75A943F59CABBBC98FAD8B7F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658600" y="95123000"/>
          <a:ext cx="1371600" cy="762000"/>
        </a:xfrm>
        <a:prstGeom prst="rect">
          <a:avLst/>
        </a:prstGeom>
      </xdr:spPr>
    </xdr:pic>
  </etc:cellImage>
  <etc:cellImage>
    <xdr:pic>
      <xdr:nvPicPr>
        <xdr:cNvPr id="25" name="ID_4779F859EDE64492B25699DB06BC6BC9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658600" y="174371000"/>
          <a:ext cx="1371600" cy="762000"/>
        </a:xfrm>
        <a:prstGeom prst="rect">
          <a:avLst/>
        </a:prstGeom>
      </xdr:spPr>
    </xdr:pic>
  </etc:cellImage>
  <etc:cellImage>
    <xdr:pic>
      <xdr:nvPicPr>
        <xdr:cNvPr id="18" name="ID_9BC7436ED0E74E6AA7B6C6FDBE74EFE4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658600" y="98171000"/>
          <a:ext cx="1371600" cy="762000"/>
        </a:xfrm>
        <a:prstGeom prst="rect">
          <a:avLst/>
        </a:prstGeom>
      </xdr:spPr>
    </xdr:pic>
  </etc:cellImage>
  <etc:cellImage>
    <xdr:pic>
      <xdr:nvPicPr>
        <xdr:cNvPr id="11" name="ID_8A353B8E8DB343F6AD4D859770C84BC9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658600" y="42545000"/>
          <a:ext cx="1371600" cy="762000"/>
        </a:xfrm>
        <a:prstGeom prst="rect">
          <a:avLst/>
        </a:prstGeom>
      </xdr:spPr>
    </xdr:pic>
  </etc:cellImage>
  <etc:cellImage>
    <xdr:pic>
      <xdr:nvPicPr>
        <xdr:cNvPr id="12" name="ID_4E11C5D5137D4B078305CF43BCA96718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658600" y="55499000"/>
          <a:ext cx="1371600" cy="762000"/>
        </a:xfrm>
        <a:prstGeom prst="rect">
          <a:avLst/>
        </a:prstGeom>
      </xdr:spPr>
    </xdr:pic>
  </etc:cellImage>
  <etc:cellImage>
    <xdr:pic>
      <xdr:nvPicPr>
        <xdr:cNvPr id="27" name="ID_D588515B2ED3436F855ECE7DD9200447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658600" y="188087000"/>
          <a:ext cx="1371600" cy="762000"/>
        </a:xfrm>
        <a:prstGeom prst="rect">
          <a:avLst/>
        </a:prstGeom>
      </xdr:spPr>
    </xdr:pic>
  </etc:cellImage>
  <etc:cellImage>
    <xdr:pic>
      <xdr:nvPicPr>
        <xdr:cNvPr id="15" name="ID_FF16D4BBD0954FAAAA33C483A6258CFF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658600" y="77597000"/>
          <a:ext cx="1371600" cy="762000"/>
        </a:xfrm>
        <a:prstGeom prst="rect">
          <a:avLst/>
        </a:prstGeom>
      </xdr:spPr>
    </xdr:pic>
  </etc:cellImage>
  <etc:cellImage>
    <xdr:pic>
      <xdr:nvPicPr>
        <xdr:cNvPr id="16" name="ID_A35131D784994C3C9260E7EE39ECA239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658600" y="83693000"/>
          <a:ext cx="1371600" cy="762000"/>
        </a:xfrm>
        <a:prstGeom prst="rect">
          <a:avLst/>
        </a:prstGeom>
      </xdr:spPr>
    </xdr:pic>
  </etc:cellImage>
  <etc:cellImage>
    <xdr:pic>
      <xdr:nvPicPr>
        <xdr:cNvPr id="6" name="ID_332D46068BA24D16AC83D03D388D878A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658600" y="18923000"/>
          <a:ext cx="1371600" cy="762000"/>
        </a:xfrm>
        <a:prstGeom prst="rect">
          <a:avLst/>
        </a:prstGeom>
      </xdr:spPr>
    </xdr:pic>
  </etc:cellImage>
  <etc:cellImage>
    <xdr:pic>
      <xdr:nvPicPr>
        <xdr:cNvPr id="21" name="ID_45BD6987B8E34DA98CF84578A8037CF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1658600" y="136271000"/>
          <a:ext cx="1371600" cy="762000"/>
        </a:xfrm>
        <a:prstGeom prst="rect">
          <a:avLst/>
        </a:prstGeom>
      </xdr:spPr>
    </xdr:pic>
  </etc:cellImage>
  <etc:cellImage>
    <xdr:pic>
      <xdr:nvPicPr>
        <xdr:cNvPr id="22" name="ID_5E9681FEF394474AA79A13ECCCC24B1C" descr="Picture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658600" y="139319000"/>
          <a:ext cx="1371600" cy="762000"/>
        </a:xfrm>
        <a:prstGeom prst="rect">
          <a:avLst/>
        </a:prstGeom>
      </xdr:spPr>
    </xdr:pic>
  </etc:cellImage>
  <etc:cellImage>
    <xdr:pic>
      <xdr:nvPicPr>
        <xdr:cNvPr id="35" name="ID_8B4FE23F0560449987D572B9C89AF03A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658600" y="239141000"/>
          <a:ext cx="1371600" cy="762000"/>
        </a:xfrm>
        <a:prstGeom prst="rect">
          <a:avLst/>
        </a:prstGeom>
      </xdr:spPr>
    </xdr:pic>
  </etc:cellImage>
  <etc:cellImage>
    <xdr:pic>
      <xdr:nvPicPr>
        <xdr:cNvPr id="28" name="ID_66E281479B2E47A2BF8D478526732A7F" descr="Picture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1658600" y="192659000"/>
          <a:ext cx="1371600" cy="762000"/>
        </a:xfrm>
        <a:prstGeom prst="rect">
          <a:avLst/>
        </a:prstGeom>
      </xdr:spPr>
    </xdr:pic>
  </etc:cellImage>
  <etc:cellImage>
    <xdr:pic>
      <xdr:nvPicPr>
        <xdr:cNvPr id="36" name="ID_62BBF180494944138251E963A9F7EEB2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658600" y="245237000"/>
          <a:ext cx="1371600" cy="762000"/>
        </a:xfrm>
        <a:prstGeom prst="rect">
          <a:avLst/>
        </a:prstGeom>
      </xdr:spPr>
    </xdr:pic>
  </etc:cellImage>
  <etc:cellImage>
    <xdr:pic>
      <xdr:nvPicPr>
        <xdr:cNvPr id="37" name="ID_845C67811BA345898BA84DC16BBFDC46" descr="Picture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658600" y="251333000"/>
          <a:ext cx="1371600" cy="762000"/>
        </a:xfrm>
        <a:prstGeom prst="rect">
          <a:avLst/>
        </a:prstGeom>
      </xdr:spPr>
    </xdr:pic>
  </etc:cellImage>
  <etc:cellImage>
    <xdr:pic>
      <xdr:nvPicPr>
        <xdr:cNvPr id="46" name="ID_DCA4BBA4F2A6408286591E4D5140AA1B" descr="Picture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658600" y="345821000"/>
          <a:ext cx="1371600" cy="762000"/>
        </a:xfrm>
        <a:prstGeom prst="rect">
          <a:avLst/>
        </a:prstGeom>
      </xdr:spPr>
    </xdr:pic>
  </etc:cellImage>
  <etc:cellImage>
    <xdr:pic>
      <xdr:nvPicPr>
        <xdr:cNvPr id="20" name="ID_DF96A10282EE4378849C1F0C3903DE98" descr="Picture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658600" y="118745000"/>
          <a:ext cx="1371600" cy="762000"/>
        </a:xfrm>
        <a:prstGeom prst="rect">
          <a:avLst/>
        </a:prstGeom>
      </xdr:spPr>
    </xdr:pic>
  </etc:cellImage>
  <etc:cellImage>
    <xdr:pic>
      <xdr:nvPicPr>
        <xdr:cNvPr id="8" name="ID_8D9EEB1896284039A7C69C682810B04C" descr="Pictur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658600" y="27305000"/>
          <a:ext cx="1371600" cy="762000"/>
        </a:xfrm>
        <a:prstGeom prst="rect">
          <a:avLst/>
        </a:prstGeom>
      </xdr:spPr>
    </xdr:pic>
  </etc:cellImage>
  <etc:cellImage>
    <xdr:pic>
      <xdr:nvPicPr>
        <xdr:cNvPr id="31" name="ID_4E7E67782E874B8FB745F11814E7DCBF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658600" y="210947000"/>
          <a:ext cx="1371600" cy="762000"/>
        </a:xfrm>
        <a:prstGeom prst="rect">
          <a:avLst/>
        </a:prstGeom>
      </xdr:spPr>
    </xdr:pic>
  </etc:cellImage>
  <etc:cellImage>
    <xdr:pic>
      <xdr:nvPicPr>
        <xdr:cNvPr id="32" name="ID_71C336478340460FA7FBC477FA1A6E67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658600" y="217805000"/>
          <a:ext cx="1371600" cy="762000"/>
        </a:xfrm>
        <a:prstGeom prst="rect">
          <a:avLst/>
        </a:prstGeom>
      </xdr:spPr>
    </xdr:pic>
  </etc:cellImage>
  <etc:cellImage>
    <xdr:pic>
      <xdr:nvPicPr>
        <xdr:cNvPr id="33" name="ID_41EE34E9881C4D3AB882CF958BCD3220" descr="Picture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1658600" y="224663000"/>
          <a:ext cx="1371600" cy="762000"/>
        </a:xfrm>
        <a:prstGeom prst="rect">
          <a:avLst/>
        </a:prstGeom>
      </xdr:spPr>
    </xdr:pic>
  </etc:cellImage>
  <etc:cellImage>
    <xdr:pic>
      <xdr:nvPicPr>
        <xdr:cNvPr id="26" name="ID_EACF248064E547E6ABDB5350037AF810" descr="Pictur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1658600" y="183515000"/>
          <a:ext cx="1371600" cy="762000"/>
        </a:xfrm>
        <a:prstGeom prst="rect">
          <a:avLst/>
        </a:prstGeom>
      </xdr:spPr>
    </xdr:pic>
  </etc:cellImage>
  <etc:cellImage>
    <xdr:pic>
      <xdr:nvPicPr>
        <xdr:cNvPr id="42" name="ID_7C3931103ABC4CE99FE45039121DEB22" descr="Picture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658600" y="313817000"/>
          <a:ext cx="1371600" cy="762000"/>
        </a:xfrm>
        <a:prstGeom prst="rect">
          <a:avLst/>
        </a:prstGeom>
      </xdr:spPr>
    </xdr:pic>
  </etc:cellImage>
  <etc:cellImage>
    <xdr:pic>
      <xdr:nvPicPr>
        <xdr:cNvPr id="9" name="ID_B4C6966FB8264712891298A9513D84C6" descr="Picture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658600" y="29591000"/>
          <a:ext cx="1371600" cy="762000"/>
        </a:xfrm>
        <a:prstGeom prst="rect">
          <a:avLst/>
        </a:prstGeom>
      </xdr:spPr>
    </xdr:pic>
  </etc:cellImage>
  <etc:cellImage>
    <xdr:pic>
      <xdr:nvPicPr>
        <xdr:cNvPr id="24" name="ID_D3B5A5F0ACB34444B1BE9908D7BEA628" descr="Pictur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1658600" y="160655000"/>
          <a:ext cx="1371600" cy="762000"/>
        </a:xfrm>
        <a:prstGeom prst="rect">
          <a:avLst/>
        </a:prstGeom>
      </xdr:spPr>
    </xdr:pic>
  </etc:cellImage>
  <etc:cellImage>
    <xdr:pic>
      <xdr:nvPicPr>
        <xdr:cNvPr id="23" name="ID_2F50DE9984524EE2A5A6D2FD71B01985" descr="Picture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1658600" y="142367000"/>
          <a:ext cx="1371600" cy="762000"/>
        </a:xfrm>
        <a:prstGeom prst="rect">
          <a:avLst/>
        </a:prstGeom>
      </xdr:spPr>
    </xdr:pic>
  </etc:cellImage>
  <etc:cellImage>
    <xdr:pic>
      <xdr:nvPicPr>
        <xdr:cNvPr id="44" name="ID_F279E6CECF7246D6B501245024BE842C" descr="Picture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1658600" y="335915000"/>
          <a:ext cx="1371600" cy="762000"/>
        </a:xfrm>
        <a:prstGeom prst="rect">
          <a:avLst/>
        </a:prstGeom>
      </xdr:spPr>
    </xdr:pic>
  </etc:cellImage>
  <etc:cellImage>
    <xdr:pic>
      <xdr:nvPicPr>
        <xdr:cNvPr id="30" name="ID_4A2169BFD1CC4F9EA21E8BE8DACE33BA" descr="Picture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1658600" y="207137000"/>
          <a:ext cx="1371600" cy="762000"/>
        </a:xfrm>
        <a:prstGeom prst="rect">
          <a:avLst/>
        </a:prstGeom>
      </xdr:spPr>
    </xdr:pic>
  </etc:cellImage>
  <etc:cellImage>
    <xdr:pic>
      <xdr:nvPicPr>
        <xdr:cNvPr id="43" name="ID_E5CC553A97A1472CB12719690D2990BA" descr="Pictur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1658600" y="329819000"/>
          <a:ext cx="1371600" cy="762000"/>
        </a:xfrm>
        <a:prstGeom prst="rect">
          <a:avLst/>
        </a:prstGeom>
      </xdr:spPr>
    </xdr:pic>
  </etc:cellImage>
  <etc:cellImage>
    <xdr:pic>
      <xdr:nvPicPr>
        <xdr:cNvPr id="7" name="ID_9AF431CBAD2A4EA6A8B1C6FFB6222D78" descr="Picture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1658600" y="23495000"/>
          <a:ext cx="1371600" cy="762000"/>
        </a:xfrm>
        <a:prstGeom prst="rect">
          <a:avLst/>
        </a:prstGeom>
      </xdr:spPr>
    </xdr:pic>
  </etc:cellImage>
  <etc:cellImage>
    <xdr:pic>
      <xdr:nvPicPr>
        <xdr:cNvPr id="45" name="ID_88FBF1ABFCC847B1AA534AFB4C7D1F48" descr="Picture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1658600" y="339725000"/>
          <a:ext cx="1371600" cy="762000"/>
        </a:xfrm>
        <a:prstGeom prst="rect">
          <a:avLst/>
        </a:prstGeom>
      </xdr:spPr>
    </xdr:pic>
  </etc:cellImage>
  <etc:cellImage>
    <xdr:pic>
      <xdr:nvPicPr>
        <xdr:cNvPr id="13" name="ID_D2FE9AF349CD4BF597C9A6AE3A634225" descr="Picture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1658600" y="67691000"/>
          <a:ext cx="1371600" cy="762000"/>
        </a:xfrm>
        <a:prstGeom prst="rect">
          <a:avLst/>
        </a:prstGeom>
      </xdr:spPr>
    </xdr:pic>
  </etc:cellImage>
  <etc:cellImage>
    <xdr:pic>
      <xdr:nvPicPr>
        <xdr:cNvPr id="3" name="ID_6FFAF561497C49719328AD81D55E8D9B" descr="Picture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1658600" y="9017000"/>
          <a:ext cx="1371600" cy="762000"/>
        </a:xfrm>
        <a:prstGeom prst="rect">
          <a:avLst/>
        </a:prstGeom>
      </xdr:spPr>
    </xdr:pic>
  </etc:cellImage>
  <etc:cellImage>
    <xdr:pic>
      <xdr:nvPicPr>
        <xdr:cNvPr id="10" name="ID_C05EF4CC031949E4B3E358C58338A204" descr="Picture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1658600" y="38735000"/>
          <a:ext cx="1371600" cy="762000"/>
        </a:xfrm>
        <a:prstGeom prst="rect">
          <a:avLst/>
        </a:prstGeom>
      </xdr:spPr>
    </xdr:pic>
  </etc:cellImage>
  <etc:cellImage>
    <xdr:pic>
      <xdr:nvPicPr>
        <xdr:cNvPr id="14" name="ID_F0EE3C2A4153476E8A4ABA9D103A43D2" descr="Picture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1658600" y="69977000"/>
          <a:ext cx="1371600" cy="7620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<sst xmlns="http://schemas.openxmlformats.org/spreadsheetml/2006/main" count="447" uniqueCount="222">
  <si>
    <t>日期</t>
  </si>
  <si>
    <t>采购单（原）</t>
  </si>
  <si>
    <t>SKU</t>
  </si>
  <si>
    <t>产品名称</t>
  </si>
  <si>
    <t>品名总称</t>
  </si>
  <si>
    <t>材质</t>
  </si>
  <si>
    <t>签收数量</t>
  </si>
  <si>
    <t>采购单价</t>
  </si>
  <si>
    <t>总重量/kg</t>
  </si>
  <si>
    <t>箱数</t>
  </si>
  <si>
    <r>
      <rPr>
        <b/>
        <sz val="12"/>
        <color rgb="FFFF0000"/>
        <rFont val="宋体"/>
        <charset val="134"/>
      </rPr>
      <t>个/箱</t>
    </r>
  </si>
  <si>
    <t>箱规长</t>
  </si>
  <si>
    <t>箱规宽</t>
  </si>
  <si>
    <t>箱规高</t>
  </si>
  <si>
    <t>总体积公式</t>
  </si>
  <si>
    <t>照片</t>
  </si>
  <si>
    <t>是否带电</t>
  </si>
  <si>
    <t>报关抬头</t>
  </si>
  <si>
    <t>报关品名</t>
  </si>
  <si>
    <t>报关单位</t>
  </si>
  <si>
    <t>报关单价（USD)</t>
  </si>
  <si>
    <t>型号（仓库填写）</t>
  </si>
  <si>
    <t>品牌</t>
  </si>
  <si>
    <t>型号</t>
  </si>
  <si>
    <t>CG2512090148</t>
  </si>
  <si>
    <t>D0KF1827-YA</t>
  </si>
  <si>
    <t>SOARFLY洗车机-黄色-长枪/7米出水管（黑管）-英规</t>
  </si>
  <si>
    <t>清洗机</t>
  </si>
  <si>
    <t>ABS</t>
  </si>
  <si>
    <t>插电款</t>
  </si>
  <si>
    <t>正报</t>
  </si>
  <si>
    <t>智汇（深圳）</t>
  </si>
  <si>
    <t>台</t>
  </si>
  <si>
    <t>SOARFLY</t>
  </si>
  <si>
    <t>L10</t>
  </si>
  <si>
    <t>CG2512090086</t>
  </si>
  <si>
    <t>D0KF1287-BLK-10LD-UK</t>
  </si>
  <si>
    <t>(X)SOARFLY暴力吹风机 黑绿 10节电芯两电一充 英规</t>
  </si>
  <si>
    <t>鼓风机</t>
  </si>
  <si>
    <t>PP</t>
  </si>
  <si>
    <t>带电</t>
  </si>
  <si>
    <t>无型号</t>
  </si>
  <si>
    <r>
      <rPr>
        <sz val="12"/>
        <rFont val="宋体"/>
        <charset val="134"/>
      </rPr>
      <t>CG2512230159</t>
    </r>
    <r>
      <rPr>
        <sz val="10"/>
        <rFont val="宋体"/>
        <charset val="134"/>
      </rPr>
      <t xml:space="preserve">
</t>
    </r>
    <r>
      <rPr>
        <sz val="12"/>
        <color rgb="FFFE0300"/>
        <rFont val="宋体"/>
        <charset val="134"/>
      </rPr>
      <t>带电的部分发散货了</t>
    </r>
    <r>
      <rPr>
        <sz val="10"/>
        <rFont val="宋体"/>
        <charset val="134"/>
      </rPr>
      <t xml:space="preserve">
</t>
    </r>
    <r>
      <rPr>
        <sz val="12"/>
        <color rgb="FFFE0300"/>
        <rFont val="宋体"/>
        <charset val="134"/>
      </rPr>
      <t>不带电的，继续走集柜</t>
    </r>
  </si>
  <si>
    <t>B0KM1149-BLU</t>
  </si>
  <si>
    <t>管道疏通器-BLU-宝蓝色</t>
  </si>
  <si>
    <t>管道疏通器</t>
  </si>
  <si>
    <t>abs+304不锈钢</t>
  </si>
  <si>
    <t>不带电</t>
  </si>
  <si>
    <t>个</t>
  </si>
  <si>
    <t>无品牌</t>
  </si>
  <si>
    <t>CG2512230113</t>
  </si>
  <si>
    <t>E0KM2485-A17</t>
  </si>
  <si>
    <t>TA17支架黑色</t>
  </si>
  <si>
    <t>自拍杆</t>
  </si>
  <si>
    <t>铝合金+ABS</t>
  </si>
  <si>
    <t>套</t>
  </si>
  <si>
    <t>A17</t>
  </si>
  <si>
    <t>CG2512160132</t>
  </si>
  <si>
    <t>C0KL1344-3201CGWHI2</t>
  </si>
  <si>
    <t>(T）ALLTOU无线吸尘器3201-CG-白色（多个滤网）</t>
  </si>
  <si>
    <t>吸尘器</t>
  </si>
  <si>
    <t>ALLTOU</t>
  </si>
  <si>
    <t>ZY-3201</t>
  </si>
  <si>
    <t>CG2511280001-2</t>
  </si>
  <si>
    <t>LKS0078-01</t>
  </si>
  <si>
    <t>手机自拍杆M1-黑色</t>
  </si>
  <si>
    <t>ABS+不锈钢</t>
  </si>
  <si>
    <t>M1</t>
  </si>
  <si>
    <t>CG2512300215-1</t>
  </si>
  <si>
    <t>P0KY0019-06</t>
  </si>
  <si>
    <t>猫砂盆-604045深灰（15cm）</t>
  </si>
  <si>
    <t>方盆</t>
  </si>
  <si>
    <t>不锈钢、塑料</t>
  </si>
  <si>
    <t xml:space="preserve">无型号 </t>
  </si>
  <si>
    <t>CG2511180082</t>
  </si>
  <si>
    <t>F0KS0012-01</t>
  </si>
  <si>
    <t>kiumo双边吸奶器-藕粉</t>
  </si>
  <si>
    <t>电动吸奶器</t>
  </si>
  <si>
    <t>pp+abs</t>
  </si>
  <si>
    <t>KIUMO</t>
  </si>
  <si>
    <t>CG2512240018-1</t>
  </si>
  <si>
    <t>L0KM0035-03</t>
  </si>
  <si>
    <t>手机散热器-CX10数显结冰自带流光（配夹子指套）</t>
  </si>
  <si>
    <t>手机散热器</t>
  </si>
  <si>
    <t>ABS+铝合金</t>
  </si>
  <si>
    <t>CX10</t>
  </si>
  <si>
    <t>CG2512230158</t>
  </si>
  <si>
    <t>L0KS0020-WL1</t>
  </si>
  <si>
    <t>kiumo游戏机R36h-单128G-紫</t>
  </si>
  <si>
    <t>游戏机</t>
  </si>
  <si>
    <t>ABS塑料</t>
  </si>
  <si>
    <t>L0KS0020-WL2</t>
  </si>
  <si>
    <t>kiumo游戏机R36h-单128G-透黑</t>
  </si>
  <si>
    <t>CG2512230043</t>
  </si>
  <si>
    <t>O0KT0047-01</t>
  </si>
  <si>
    <t>ALLTOU T二合一剃毛器-粉色</t>
  </si>
  <si>
    <t>女士剃毛器</t>
  </si>
  <si>
    <t>O0KT0047-02</t>
  </si>
  <si>
    <t>ALLTOU T二合一剃毛器-紫色</t>
  </si>
  <si>
    <t>O0KT0047-03</t>
  </si>
  <si>
    <t>T ALLTOU T二合一剃毛器-蓝色</t>
  </si>
  <si>
    <t>CG2512230189-1</t>
  </si>
  <si>
    <t>L0SM0007-BN-US</t>
  </si>
  <si>
    <t>黑胶唱片机-棕白色</t>
  </si>
  <si>
    <t>唱片机</t>
  </si>
  <si>
    <t xml:space="preserve">PU+MDF+ABS </t>
  </si>
  <si>
    <t xml:space="preserve">TR102 </t>
  </si>
  <si>
    <t>L0SM0007-BLK-US</t>
  </si>
  <si>
    <t>黑胶唱片机-黑红色</t>
  </si>
  <si>
    <t>CG2512170026-1</t>
  </si>
  <si>
    <t>B0KY1389-BROWN-100</t>
  </si>
  <si>
    <t>屋檐雨棚-黑色支架茶色板-伸出80cm*靠墙100cm+2个塑料支架</t>
  </si>
  <si>
    <t>雨棚</t>
  </si>
  <si>
    <t>pp塑料+纤维</t>
  </si>
  <si>
    <t>B0KY1389-BROWN-120</t>
  </si>
  <si>
    <t>屋檐雨棚-黑色支架茶色板-伸出80cm*靠墙120cm+2个塑料支架</t>
  </si>
  <si>
    <t>B0KY1389-BROWN-150</t>
  </si>
  <si>
    <t>屋檐雨棚-黑色支架茶色板-伸出80cm*靠墙150cm+3个塑料支架</t>
  </si>
  <si>
    <t>CG2512300228</t>
  </si>
  <si>
    <t>F0KS0010-01</t>
  </si>
  <si>
    <t>kiumo储奶袋30pcs-蓝色</t>
  </si>
  <si>
    <t>储奶袋</t>
  </si>
  <si>
    <t>PET/PE</t>
  </si>
  <si>
    <t>CG2512160281</t>
  </si>
  <si>
    <t>J0KF0027-18</t>
  </si>
  <si>
    <t>SOARFLY汽车安卓视频播放器-12-128Carplay-9寸(加单风扇）</t>
  </si>
  <si>
    <t>车载播放器</t>
  </si>
  <si>
    <t>CG2512230085</t>
  </si>
  <si>
    <t>F0KL2207-SUK</t>
  </si>
  <si>
    <t>多功能加热垫-30x40cm(英规)</t>
  </si>
  <si>
    <t>电热垫</t>
  </si>
  <si>
    <t>水晶绒</t>
  </si>
  <si>
    <t>F0KL2207-MUK</t>
  </si>
  <si>
    <t>多功能加热垫-30x60cm(英规)</t>
  </si>
  <si>
    <t>F0KL2207-XLUK</t>
  </si>
  <si>
    <t>多功能加热垫-43x84cm(英规)</t>
  </si>
  <si>
    <t>CG2512230187</t>
  </si>
  <si>
    <t>HL2LB0002-4</t>
  </si>
  <si>
    <t>MODOFO-1L保温杯大容量广口印花水杯-浅粉色F款1L-F1</t>
  </si>
  <si>
    <t>保温杯</t>
  </si>
  <si>
    <t>不锈钢</t>
  </si>
  <si>
    <t>MODOFO</t>
  </si>
  <si>
    <t>HL2LB0002-53</t>
  </si>
  <si>
    <t>MODOFO-1L保温杯大容量广口印花水杯-象牙白L款-F1</t>
  </si>
  <si>
    <t>CG2512300168</t>
  </si>
  <si>
    <t>AJ0001C1</t>
  </si>
  <si>
    <t>SOARFLY-手机镜头W28+D28(4合1大腰包+三脚架)</t>
  </si>
  <si>
    <t>手机镜头</t>
  </si>
  <si>
    <t>CG2512160324-1</t>
  </si>
  <si>
    <t>B0KY1918-04</t>
  </si>
  <si>
    <t>儿童保温杯18oz-猫咪蝴蝶结530ML-F1</t>
  </si>
  <si>
    <t>东莞仓
（CG2504240016）</t>
  </si>
  <si>
    <t>B0KT2535-BGE</t>
  </si>
  <si>
    <t>（T）MODOFO迷你手持风扇-实色白</t>
  </si>
  <si>
    <t>迷你手持风扇</t>
  </si>
  <si>
    <t>塑料+金属</t>
  </si>
  <si>
    <t>买单</t>
  </si>
  <si>
    <t>B0KT2535-PUR</t>
  </si>
  <si>
    <t>（T）MODOFO迷你手持风扇-透明紫</t>
  </si>
  <si>
    <t>CG2512300233</t>
  </si>
  <si>
    <t>B0KY1626-WHI3</t>
  </si>
  <si>
    <t>盲盒展示架-白透色超大号（贴纸+无痕胶+暖白灯）</t>
  </si>
  <si>
    <t>盲盒展示架</t>
  </si>
  <si>
    <t>塑料</t>
  </si>
  <si>
    <t>B0KY1626-BLK3</t>
  </si>
  <si>
    <t>盲盒展示架-黑色超大号（贴纸+无痕胶+暖白灯）</t>
  </si>
  <si>
    <t>CG2512230164</t>
  </si>
  <si>
    <t>MY0KY0009-37PCS</t>
  </si>
  <si>
    <t>工程车系列磁力棒-37PCS-LL-7701</t>
  </si>
  <si>
    <t>工程车儿童玩具</t>
  </si>
  <si>
    <t>MY0KY0009-97PCS</t>
  </si>
  <si>
    <t>工程车系列磁力棒-97PCS-LL-7705</t>
  </si>
  <si>
    <t>CG2512300232</t>
  </si>
  <si>
    <t>FKS0068-01</t>
  </si>
  <si>
    <t>方形奶嘴消毒器-XD015 白色英文包装</t>
  </si>
  <si>
    <t>奶嘴消毒器</t>
  </si>
  <si>
    <t>ABS+硅胶+PC</t>
  </si>
  <si>
    <t>CG2512300236</t>
  </si>
  <si>
    <t>QC1GS0005-03</t>
  </si>
  <si>
    <t>汽车车衣罩-BLACK (3 Layer)3XL(Sedan)</t>
  </si>
  <si>
    <t>车衣</t>
  </si>
  <si>
    <t>黑色水刺棉</t>
  </si>
  <si>
    <t>CG2512300215</t>
  </si>
  <si>
    <t>F0KY2398-WHI54</t>
  </si>
  <si>
    <t>无线智能感应饮水机-白色-5200毫安【送一片滤芯】</t>
  </si>
  <si>
    <t>饮水机</t>
  </si>
  <si>
    <t>CG2601040020</t>
  </si>
  <si>
    <t>B0KY1389-PJ10</t>
  </si>
  <si>
    <t>配件-支架80cm（仅补发）</t>
  </si>
  <si>
    <t>支架</t>
  </si>
  <si>
    <t>塑钢</t>
  </si>
  <si>
    <t>东莞仓（CG2507300007）</t>
  </si>
  <si>
    <t>B0KY2516-YLW</t>
  </si>
  <si>
    <t>40oz双饮提手冰霸杯-黄色</t>
  </si>
  <si>
    <t>双饮提手冰霸杯</t>
  </si>
  <si>
    <t>CG2512310003</t>
  </si>
  <si>
    <t>B0KY0009-05</t>
  </si>
  <si>
    <t>配件-吸管1PCS（仅补发）</t>
  </si>
  <si>
    <t>吸管</t>
  </si>
  <si>
    <t>B0KY1918-PJ01</t>
  </si>
  <si>
    <t>配件-吸管套装</t>
  </si>
  <si>
    <t>CG2512300239-1</t>
  </si>
  <si>
    <t>B0KY0030-03</t>
  </si>
  <si>
    <t>物料-吸管款杯盖-203粉</t>
  </si>
  <si>
    <t>吸管款杯盖</t>
  </si>
  <si>
    <t>塑料+硅胶</t>
  </si>
  <si>
    <t>CG2512300213</t>
  </si>
  <si>
    <t>JKJ0101-01</t>
  </si>
  <si>
    <t>SOARFLY-汽车脚垫-黑色双红线-七座款</t>
  </si>
  <si>
    <t>汽车通用脚垫</t>
  </si>
  <si>
    <t>皮革</t>
  </si>
  <si>
    <t>JKJ0101-02</t>
  </si>
  <si>
    <t>SOARFLY-汽车脚垫-黑色双蓝线-七座款</t>
  </si>
  <si>
    <t>CG2512160064</t>
  </si>
  <si>
    <t>C0KL1211-WHI</t>
  </si>
  <si>
    <t>家用厨房台式净水器-白色</t>
  </si>
  <si>
    <t>台式净水器</t>
  </si>
  <si>
    <t>CG2512230192</t>
  </si>
  <si>
    <t>D9GS2216-BLACK</t>
  </si>
  <si>
    <t>新国标B3电动车头盔骑行半盔</t>
  </si>
  <si>
    <t>电动车头盔骑行半盔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</si>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</sst>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SimSun"/>
      <charset val="134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sz val="12"/>
      <color rgb="FF000000"/>
      <name val="SimSun"/>
      <charset val="134"/>
    </font>
    <font>
      <b/>
      <sz val="12"/>
      <name val="宋体"/>
      <charset val="134"/>
      <scheme val="minor"/>
    </font>
    <font>
      <sz val="12"/>
      <color rgb="FF000000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4"/>
      <color rgb="FF000000"/>
      <name val="宋体"/>
      <charset val="134"/>
    </font>
    <font>
      <sz val="12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2"/>
      <color rgb="FFFE03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2" borderId="5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6">
      <alignment vertical="center"/>
    </xf>
    <xf numFmtId="0" fontId="19" fillId="0" borderId="6">
      <alignment vertical="center"/>
    </xf>
    <xf numFmtId="0" fontId="20" fillId="0" borderId="7">
      <alignment vertical="center"/>
    </xf>
    <xf numFmtId="0" fontId="20" fillId="0" borderId="0">
      <alignment vertical="center"/>
    </xf>
    <xf numFmtId="0" fontId="21" fillId="3" borderId="8">
      <alignment vertical="center"/>
    </xf>
    <xf numFmtId="0" fontId="22" fillId="4" borderId="9">
      <alignment vertical="center"/>
    </xf>
    <xf numFmtId="0" fontId="23" fillId="4" borderId="8">
      <alignment vertical="center"/>
    </xf>
    <xf numFmtId="0" fontId="24" fillId="5" borderId="10">
      <alignment vertical="center"/>
    </xf>
    <xf numFmtId="0" fontId="25" fillId="0" borderId="11">
      <alignment vertical="center"/>
    </xf>
    <xf numFmtId="0" fontId="26" fillId="0" borderId="12">
      <alignment vertical="center"/>
    </xf>
    <xf numFmtId="0" fontId="27" fillId="6" borderId="0">
      <alignment vertical="center"/>
    </xf>
    <xf numFmtId="0" fontId="28" fillId="7" borderId="0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1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31" fillId="14" borderId="0">
      <alignment vertical="center"/>
    </xf>
    <xf numFmtId="0" fontId="31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31" fillId="18" borderId="0">
      <alignment vertical="center"/>
    </xf>
    <xf numFmtId="0" fontId="31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31" fillId="22" borderId="0">
      <alignment vertical="center"/>
    </xf>
    <xf numFmtId="0" fontId="31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31" fillId="26" borderId="0">
      <alignment vertical="center"/>
    </xf>
    <xf numFmtId="0" fontId="31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31" fillId="30" borderId="0">
      <alignment vertical="center"/>
    </xf>
    <xf numFmtId="0" fontId="31" fillId="31" borderId="0">
      <alignment vertical="center"/>
    </xf>
    <xf numFmtId="0" fontId="30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14" fontId="6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4" fontId="7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BAC6F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3.jpeg"/><Relationship Id="rId8" Type="http://schemas.openxmlformats.org/officeDocument/2006/relationships/image" Target="media/image12.jpeg"/><Relationship Id="rId7" Type="http://schemas.openxmlformats.org/officeDocument/2006/relationships/image" Target="media/image11.jpeg"/><Relationship Id="rId6" Type="http://schemas.openxmlformats.org/officeDocument/2006/relationships/image" Target="media/image10.jpeg"/><Relationship Id="rId5" Type="http://schemas.openxmlformats.org/officeDocument/2006/relationships/image" Target="media/image9.jpeg"/><Relationship Id="rId42" Type="http://schemas.openxmlformats.org/officeDocument/2006/relationships/image" Target="media/image46.jpeg"/><Relationship Id="rId41" Type="http://schemas.openxmlformats.org/officeDocument/2006/relationships/image" Target="media/image45.jpeg"/><Relationship Id="rId40" Type="http://schemas.openxmlformats.org/officeDocument/2006/relationships/image" Target="media/image44.jpeg"/><Relationship Id="rId4" Type="http://schemas.openxmlformats.org/officeDocument/2006/relationships/image" Target="media/image8.png"/><Relationship Id="rId39" Type="http://schemas.openxmlformats.org/officeDocument/2006/relationships/image" Target="media/image43.jpeg"/><Relationship Id="rId38" Type="http://schemas.openxmlformats.org/officeDocument/2006/relationships/image" Target="media/image42.jpeg"/><Relationship Id="rId37" Type="http://schemas.openxmlformats.org/officeDocument/2006/relationships/image" Target="media/image41.jpeg"/><Relationship Id="rId36" Type="http://schemas.openxmlformats.org/officeDocument/2006/relationships/image" Target="media/image40.jpeg"/><Relationship Id="rId35" Type="http://schemas.openxmlformats.org/officeDocument/2006/relationships/image" Target="media/image39.jpeg"/><Relationship Id="rId34" Type="http://schemas.openxmlformats.org/officeDocument/2006/relationships/image" Target="media/image38.jpeg"/><Relationship Id="rId33" Type="http://schemas.openxmlformats.org/officeDocument/2006/relationships/image" Target="media/image37.jpeg"/><Relationship Id="rId32" Type="http://schemas.openxmlformats.org/officeDocument/2006/relationships/image" Target="media/image36.jpeg"/><Relationship Id="rId31" Type="http://schemas.openxmlformats.org/officeDocument/2006/relationships/image" Target="media/image35.jpeg"/><Relationship Id="rId30" Type="http://schemas.openxmlformats.org/officeDocument/2006/relationships/image" Target="media/image34.jpeg"/><Relationship Id="rId3" Type="http://schemas.openxmlformats.org/officeDocument/2006/relationships/image" Target="media/image7.jpeg"/><Relationship Id="rId29" Type="http://schemas.openxmlformats.org/officeDocument/2006/relationships/image" Target="media/image33.jpeg"/><Relationship Id="rId28" Type="http://schemas.openxmlformats.org/officeDocument/2006/relationships/image" Target="media/image32.jpeg"/><Relationship Id="rId27" Type="http://schemas.openxmlformats.org/officeDocument/2006/relationships/image" Target="media/image31.jpeg"/><Relationship Id="rId26" Type="http://schemas.openxmlformats.org/officeDocument/2006/relationships/image" Target="media/image30.png"/><Relationship Id="rId25" Type="http://schemas.openxmlformats.org/officeDocument/2006/relationships/image" Target="media/image29.jpeg"/><Relationship Id="rId24" Type="http://schemas.openxmlformats.org/officeDocument/2006/relationships/image" Target="media/image28.jpeg"/><Relationship Id="rId23" Type="http://schemas.openxmlformats.org/officeDocument/2006/relationships/image" Target="media/image27.jpeg"/><Relationship Id="rId22" Type="http://schemas.openxmlformats.org/officeDocument/2006/relationships/image" Target="media/image26.jpeg"/><Relationship Id="rId21" Type="http://schemas.openxmlformats.org/officeDocument/2006/relationships/image" Target="media/image25.jpeg"/><Relationship Id="rId20" Type="http://schemas.openxmlformats.org/officeDocument/2006/relationships/image" Target="media/image24.jpeg"/><Relationship Id="rId2" Type="http://schemas.openxmlformats.org/officeDocument/2006/relationships/image" Target="media/image6.jpeg"/><Relationship Id="rId19" Type="http://schemas.openxmlformats.org/officeDocument/2006/relationships/image" Target="media/image23.jpeg"/><Relationship Id="rId18" Type="http://schemas.openxmlformats.org/officeDocument/2006/relationships/image" Target="media/image22.png"/><Relationship Id="rId17" Type="http://schemas.openxmlformats.org/officeDocument/2006/relationships/image" Target="media/image21.jpeg"/><Relationship Id="rId16" Type="http://schemas.openxmlformats.org/officeDocument/2006/relationships/image" Target="media/image20.jpeg"/><Relationship Id="rId15" Type="http://schemas.openxmlformats.org/officeDocument/2006/relationships/image" Target="media/image19.jpeg"/><Relationship Id="rId14" Type="http://schemas.openxmlformats.org/officeDocument/2006/relationships/image" Target="media/image18.jpeg"/><Relationship Id="rId13" Type="http://schemas.openxmlformats.org/officeDocument/2006/relationships/image" Target="media/image17.jpeg"/><Relationship Id="rId12" Type="http://schemas.openxmlformats.org/officeDocument/2006/relationships/image" Target="media/image16.png"/><Relationship Id="rId11" Type="http://schemas.openxmlformats.org/officeDocument/2006/relationships/image" Target="media/image15.jpeg"/><Relationship Id="rId10" Type="http://schemas.openxmlformats.org/officeDocument/2006/relationships/image" Target="media/image14.jpeg"/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4.jpeg"/><Relationship Id="rId4" Type="http://schemas.openxmlformats.org/officeDocument/2006/relationships/image" Target="../media/image3.jpeg"/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6</xdr:col>
      <xdr:colOff>174625</xdr:colOff>
      <xdr:row>33</xdr:row>
      <xdr:rowOff>127635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9525" y="66675"/>
          <a:ext cx="4279900" cy="57188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180340</xdr:colOff>
      <xdr:row>0</xdr:row>
      <xdr:rowOff>163195</xdr:rowOff>
    </xdr:from>
    <xdr:to>
      <xdr:col>13</xdr:col>
      <xdr:colOff>256540</xdr:colOff>
      <xdr:row>33</xdr:row>
      <xdr:rowOff>87630</xdr:rowOff>
    </xdr:to>
    <xdr:pic>
      <xdr:nvPicPr>
        <xdr:cNvPr id="3" name="图片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980940" y="163195"/>
          <a:ext cx="4191000" cy="55822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27940</xdr:colOff>
      <xdr:row>0</xdr:row>
      <xdr:rowOff>9525</xdr:rowOff>
    </xdr:from>
    <xdr:to>
      <xdr:col>22</xdr:col>
      <xdr:colOff>247650</xdr:colOff>
      <xdr:row>33</xdr:row>
      <xdr:rowOff>116840</xdr:rowOff>
    </xdr:to>
    <xdr:pic>
      <xdr:nvPicPr>
        <xdr:cNvPr id="4" name="图片 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11000740" y="9525"/>
          <a:ext cx="4334510" cy="57651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37</xdr:row>
      <xdr:rowOff>74295</xdr:rowOff>
    </xdr:from>
    <xdr:to>
      <xdr:col>6</xdr:col>
      <xdr:colOff>24130</xdr:colOff>
      <xdr:row>67</xdr:row>
      <xdr:rowOff>158750</xdr:rowOff>
    </xdr:to>
    <xdr:pic>
      <xdr:nvPicPr>
        <xdr:cNvPr id="5" name="图片 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219075" y="6417945"/>
          <a:ext cx="3919855" cy="5227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0"/>
  <sheetViews>
    <sheetView workbookViewId="0">
      <pane ySplit="1" topLeftCell="A2" activePane="bottomLeft" state="frozen"/>
      <selection/>
      <selection pane="bottomLeft" activeCell="Q6" sqref="Q6"/>
    </sheetView>
  </sheetViews>
  <sheetFormatPr defaultColWidth="11" defaultRowHeight="14.25" customHeight="1"/>
  <cols>
    <col min="1" max="1" width="16.05" style="1" hidden="1" customWidth="1"/>
    <col min="2" max="2" width="29.5833333333333" style="1" hidden="1" customWidth="1"/>
    <col min="3" max="3" width="36.35" style="1" hidden="1" customWidth="1"/>
    <col min="4" max="4" width="48.8333333333333" style="4" hidden="1" customWidth="1"/>
    <col min="5" max="5" width="24.8833333333333" style="1" customWidth="1"/>
    <col min="6" max="6" width="26.9666666666667" style="1" customWidth="1"/>
    <col min="7" max="7" width="12.7416666666667" style="1" customWidth="1"/>
    <col min="8" max="8" width="9.18333333333333" style="1" customWidth="1"/>
    <col min="9" max="9" width="10.5583333333333" style="1" customWidth="1"/>
    <col min="10" max="11" width="9.16666666666667" style="5" customWidth="1"/>
    <col min="12" max="14" width="9.5" style="1" customWidth="1"/>
    <col min="15" max="15" width="13.7333333333333" style="1" customWidth="1"/>
    <col min="16" max="16" width="26.9666666666667" style="1" customWidth="1"/>
    <col min="17" max="21" width="14.6666666666667" style="1" customWidth="1"/>
    <col min="22" max="22" width="17.725" style="1" customWidth="1"/>
    <col min="23" max="23" width="15.8" style="1" customWidth="1"/>
    <col min="24" max="24" width="18.6833333333333" style="1" customWidth="1"/>
    <col min="25" max="25" width="17.1" style="1" customWidth="1"/>
    <col min="26" max="16384" width="11" style="2"/>
  </cols>
  <sheetData>
    <row r="1" s="1" customFormat="1" ht="30" customHeight="1" spans="1:25">
      <c r="A1" s="6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6" t="s">
        <v>14</v>
      </c>
      <c r="P1" s="6" t="s">
        <v>15</v>
      </c>
      <c r="Q1" s="6" t="s">
        <v>16</v>
      </c>
      <c r="R1" s="6"/>
      <c r="S1" s="6" t="s">
        <v>17</v>
      </c>
      <c r="T1" s="6" t="s">
        <v>18</v>
      </c>
      <c r="U1" s="6" t="s">
        <v>19</v>
      </c>
      <c r="V1" s="6" t="s">
        <v>20</v>
      </c>
      <c r="W1" s="24" t="s">
        <v>21</v>
      </c>
      <c r="X1" s="6" t="s">
        <v>22</v>
      </c>
      <c r="Y1" s="6" t="s">
        <v>23</v>
      </c>
    </row>
    <row r="2" s="1" customFormat="1" ht="30" customHeight="1" spans="1:25">
      <c r="A2" s="8">
        <v>46025</v>
      </c>
      <c r="B2" s="9" t="s">
        <v>24</v>
      </c>
      <c r="C2" s="9" t="s">
        <v>25</v>
      </c>
      <c r="D2" s="9" t="s">
        <v>26</v>
      </c>
      <c r="E2" s="9" t="s">
        <v>27</v>
      </c>
      <c r="F2" s="9" t="s">
        <v>28</v>
      </c>
      <c r="G2" s="9">
        <v>104</v>
      </c>
      <c r="H2" s="9">
        <v>144.4</v>
      </c>
      <c r="I2" s="9">
        <v>600</v>
      </c>
      <c r="J2" s="9">
        <v>104</v>
      </c>
      <c r="K2" s="9">
        <v>1</v>
      </c>
      <c r="L2" s="9">
        <v>25</v>
      </c>
      <c r="M2" s="9">
        <v>24</v>
      </c>
      <c r="N2" s="9">
        <v>44</v>
      </c>
      <c r="O2" s="9">
        <v>2.7456</v>
      </c>
      <c r="P2" s="9" t="str">
        <f>_xlfn.DISPIMG("ID_0A087139E61745E58D51F035D597D2AB",1)</f>
        <v>=DISPIMG("ID_0A087139E61745E58D51F035D597D2AB",1)</v>
      </c>
      <c r="Q2" s="9" t="s">
        <v>29</v>
      </c>
      <c r="R2" s="11" t="s">
        <v>30</v>
      </c>
      <c r="S2" s="9" t="s">
        <v>31</v>
      </c>
      <c r="T2" s="9" t="s">
        <v>27</v>
      </c>
      <c r="U2" s="9" t="s">
        <v>32</v>
      </c>
      <c r="V2" s="9">
        <v>26</v>
      </c>
      <c r="W2" s="11"/>
      <c r="X2" s="9" t="s">
        <v>33</v>
      </c>
      <c r="Y2" s="9" t="s">
        <v>34</v>
      </c>
    </row>
    <row r="3" s="1" customFormat="1" ht="30" customHeight="1" spans="1:25">
      <c r="A3" s="8">
        <v>46018</v>
      </c>
      <c r="B3" s="9" t="s">
        <v>35</v>
      </c>
      <c r="C3" s="9" t="s">
        <v>36</v>
      </c>
      <c r="D3" s="9" t="s">
        <v>37</v>
      </c>
      <c r="E3" s="9" t="s">
        <v>38</v>
      </c>
      <c r="F3" s="9" t="s">
        <v>39</v>
      </c>
      <c r="G3" s="9">
        <v>120</v>
      </c>
      <c r="H3" s="9">
        <v>70.3</v>
      </c>
      <c r="I3" s="9">
        <v>300</v>
      </c>
      <c r="J3" s="9">
        <v>12</v>
      </c>
      <c r="K3" s="9">
        <v>10</v>
      </c>
      <c r="L3" s="9">
        <v>56</v>
      </c>
      <c r="M3" s="9">
        <v>37</v>
      </c>
      <c r="N3" s="9">
        <v>48</v>
      </c>
      <c r="O3" s="9">
        <v>1.193472</v>
      </c>
      <c r="P3" s="9" t="str">
        <f>_xlfn.DISPIMG("ID_86FF275F1FF940FC8BF0EA9122585CB5",1)</f>
        <v>=DISPIMG("ID_86FF275F1FF940FC8BF0EA9122585CB5",1)</v>
      </c>
      <c r="Q3" s="9" t="s">
        <v>40</v>
      </c>
      <c r="R3" s="11"/>
      <c r="S3" s="9" t="s">
        <v>31</v>
      </c>
      <c r="T3" s="9" t="s">
        <v>38</v>
      </c>
      <c r="U3" s="9" t="s">
        <v>32</v>
      </c>
      <c r="V3" s="9">
        <v>12.5</v>
      </c>
      <c r="W3" s="11"/>
      <c r="X3" s="9" t="s">
        <v>33</v>
      </c>
      <c r="Y3" s="9" t="s">
        <v>41</v>
      </c>
    </row>
    <row r="4" s="1" customFormat="1" ht="63.35" customHeight="1" spans="1:25">
      <c r="A4" s="8">
        <v>46025</v>
      </c>
      <c r="B4" s="10" t="s">
        <v>42</v>
      </c>
      <c r="C4" s="9" t="s">
        <v>43</v>
      </c>
      <c r="D4" s="9" t="s">
        <v>44</v>
      </c>
      <c r="E4" s="9" t="s">
        <v>45</v>
      </c>
      <c r="F4" s="9" t="s">
        <v>46</v>
      </c>
      <c r="G4" s="9">
        <v>255</v>
      </c>
      <c r="H4" s="9">
        <v>26.6</v>
      </c>
      <c r="I4" s="9">
        <v>300</v>
      </c>
      <c r="J4" s="19">
        <v>17</v>
      </c>
      <c r="K4" s="19">
        <v>15</v>
      </c>
      <c r="L4" s="19">
        <v>58</v>
      </c>
      <c r="M4" s="19">
        <v>49</v>
      </c>
      <c r="N4" s="19">
        <v>43</v>
      </c>
      <c r="O4" s="9">
        <v>2.077502</v>
      </c>
      <c r="P4" s="9" t="str">
        <f>_xlfn.DISPIMG("ID_36A754E486DE4D8897C987E8E18F5D58",1)</f>
        <v>=DISPIMG("ID_36A754E486DE4D8897C987E8E18F5D58",1)</v>
      </c>
      <c r="Q4" s="9" t="s">
        <v>47</v>
      </c>
      <c r="R4" s="11"/>
      <c r="S4" s="9" t="s">
        <v>31</v>
      </c>
      <c r="T4" s="9" t="s">
        <v>45</v>
      </c>
      <c r="U4" s="9" t="s">
        <v>48</v>
      </c>
      <c r="V4" s="9">
        <v>6.2</v>
      </c>
      <c r="W4" s="11"/>
      <c r="X4" s="9" t="s">
        <v>49</v>
      </c>
      <c r="Y4" s="9" t="s">
        <v>41</v>
      </c>
    </row>
    <row r="5" s="1" customFormat="1" ht="30" customHeight="1" spans="1:25">
      <c r="A5" s="8">
        <v>46025</v>
      </c>
      <c r="B5" s="9" t="s">
        <v>50</v>
      </c>
      <c r="C5" s="9" t="s">
        <v>51</v>
      </c>
      <c r="D5" s="9" t="s">
        <v>52</v>
      </c>
      <c r="E5" s="9" t="s">
        <v>53</v>
      </c>
      <c r="F5" s="9" t="s">
        <v>54</v>
      </c>
      <c r="G5" s="9">
        <v>1500</v>
      </c>
      <c r="H5" s="9">
        <v>26.6</v>
      </c>
      <c r="I5" s="9">
        <v>710</v>
      </c>
      <c r="J5" s="9">
        <v>30</v>
      </c>
      <c r="K5" s="9">
        <v>50</v>
      </c>
      <c r="L5" s="9">
        <v>45</v>
      </c>
      <c r="M5" s="9">
        <v>30</v>
      </c>
      <c r="N5" s="9">
        <v>64</v>
      </c>
      <c r="O5" s="9">
        <v>2.592</v>
      </c>
      <c r="P5" s="9" t="str">
        <f>_xlfn.DISPIMG("ID_607C3BD908F24A71A555A25FA1A213DA",1)</f>
        <v>=DISPIMG("ID_607C3BD908F24A71A555A25FA1A213DA",1)</v>
      </c>
      <c r="Q5" s="9" t="s">
        <v>40</v>
      </c>
      <c r="R5" s="11"/>
      <c r="S5" s="9" t="s">
        <v>31</v>
      </c>
      <c r="T5" s="9" t="s">
        <v>53</v>
      </c>
      <c r="U5" s="9" t="s">
        <v>55</v>
      </c>
      <c r="V5" s="9">
        <v>4.8</v>
      </c>
      <c r="W5" s="11"/>
      <c r="X5" s="9" t="s">
        <v>49</v>
      </c>
      <c r="Y5" s="9" t="s">
        <v>56</v>
      </c>
    </row>
    <row r="6" s="1" customFormat="1" ht="30" customHeight="1" spans="1:25">
      <c r="A6" s="8">
        <v>46025</v>
      </c>
      <c r="B6" s="9" t="s">
        <v>57</v>
      </c>
      <c r="C6" s="9" t="s">
        <v>58</v>
      </c>
      <c r="D6" s="9" t="s">
        <v>59</v>
      </c>
      <c r="E6" s="9" t="s">
        <v>60</v>
      </c>
      <c r="F6" s="9" t="s">
        <v>28</v>
      </c>
      <c r="G6" s="9">
        <v>1008</v>
      </c>
      <c r="H6" s="9">
        <v>71.25</v>
      </c>
      <c r="I6" s="9">
        <v>1500</v>
      </c>
      <c r="J6" s="9">
        <v>112</v>
      </c>
      <c r="K6" s="9">
        <v>9</v>
      </c>
      <c r="L6" s="9">
        <v>48</v>
      </c>
      <c r="M6" s="9">
        <v>41</v>
      </c>
      <c r="N6" s="9">
        <v>48</v>
      </c>
      <c r="O6" s="9">
        <v>10.579968</v>
      </c>
      <c r="P6" s="9" t="str">
        <f>_xlfn.DISPIMG("ID_0FB98F38B3884D85BF59D80616A4AA4A",1)</f>
        <v>=DISPIMG("ID_0FB98F38B3884D85BF59D80616A4AA4A",1)</v>
      </c>
      <c r="Q6" s="9" t="s">
        <v>40</v>
      </c>
      <c r="R6" s="11"/>
      <c r="S6" s="9" t="s">
        <v>31</v>
      </c>
      <c r="T6" s="9" t="s">
        <v>60</v>
      </c>
      <c r="U6" s="9" t="s">
        <v>32</v>
      </c>
      <c r="V6" s="9">
        <v>13</v>
      </c>
      <c r="W6" s="11"/>
      <c r="X6" s="9" t="s">
        <v>61</v>
      </c>
      <c r="Y6" s="9" t="s">
        <v>62</v>
      </c>
    </row>
    <row r="7" s="1" customFormat="1" ht="30" customHeight="1" spans="1:25">
      <c r="A7" s="8">
        <v>46027</v>
      </c>
      <c r="B7" s="9" t="s">
        <v>63</v>
      </c>
      <c r="C7" s="9" t="s">
        <v>64</v>
      </c>
      <c r="D7" s="9" t="s">
        <v>65</v>
      </c>
      <c r="E7" s="9" t="s">
        <v>53</v>
      </c>
      <c r="F7" s="9" t="s">
        <v>66</v>
      </c>
      <c r="G7" s="9">
        <v>400</v>
      </c>
      <c r="H7" s="9">
        <v>14.25</v>
      </c>
      <c r="I7" s="9">
        <v>68</v>
      </c>
      <c r="J7" s="9">
        <v>4</v>
      </c>
      <c r="K7" s="9">
        <v>100</v>
      </c>
      <c r="L7" s="9">
        <v>68</v>
      </c>
      <c r="M7" s="9">
        <v>29</v>
      </c>
      <c r="N7" s="9">
        <v>30</v>
      </c>
      <c r="O7" s="9">
        <v>0.23664</v>
      </c>
      <c r="P7" s="9" t="str">
        <f>_xlfn.DISPIMG("ID_C15B32883E1E48D2986B0B0750CF773E",1)</f>
        <v>=DISPIMG("ID_C15B32883E1E48D2986B0B0750CF773E",1)</v>
      </c>
      <c r="Q7" s="9" t="s">
        <v>40</v>
      </c>
      <c r="R7" s="11"/>
      <c r="S7" s="9" t="s">
        <v>31</v>
      </c>
      <c r="T7" s="9" t="s">
        <v>53</v>
      </c>
      <c r="U7" s="9" t="s">
        <v>55</v>
      </c>
      <c r="V7" s="9">
        <v>2.5</v>
      </c>
      <c r="W7" s="11"/>
      <c r="X7" s="9" t="s">
        <v>49</v>
      </c>
      <c r="Y7" s="9" t="s">
        <v>67</v>
      </c>
    </row>
    <row r="8" s="1" customFormat="1" ht="30" customHeight="1" spans="1:25">
      <c r="A8" s="8">
        <v>46028</v>
      </c>
      <c r="B8" s="9" t="s">
        <v>68</v>
      </c>
      <c r="C8" s="9" t="s">
        <v>69</v>
      </c>
      <c r="D8" s="9" t="s">
        <v>70</v>
      </c>
      <c r="E8" s="9" t="s">
        <v>71</v>
      </c>
      <c r="F8" s="9" t="s">
        <v>72</v>
      </c>
      <c r="G8" s="9">
        <v>30</v>
      </c>
      <c r="H8" s="9">
        <v>107.35</v>
      </c>
      <c r="I8" s="9">
        <v>200</v>
      </c>
      <c r="J8" s="9">
        <v>30</v>
      </c>
      <c r="K8" s="9">
        <v>1</v>
      </c>
      <c r="L8" s="9">
        <v>62</v>
      </c>
      <c r="M8" s="9">
        <v>22.5</v>
      </c>
      <c r="N8" s="9">
        <v>43.5</v>
      </c>
      <c r="O8" s="9">
        <v>1.820475</v>
      </c>
      <c r="P8" s="9" t="str">
        <f>_xlfn.DISPIMG("ID_847E6D9D75A943F59CABBBC98FAD8B7F",1)</f>
        <v>=DISPIMG("ID_847E6D9D75A943F59CABBBC98FAD8B7F",1)</v>
      </c>
      <c r="Q8" s="9" t="s">
        <v>47</v>
      </c>
      <c r="R8" s="11"/>
      <c r="S8" s="9" t="s">
        <v>31</v>
      </c>
      <c r="T8" s="9" t="s">
        <v>71</v>
      </c>
      <c r="U8" s="9" t="s">
        <v>48</v>
      </c>
      <c r="V8" s="9">
        <v>19</v>
      </c>
      <c r="W8" s="11"/>
      <c r="X8" s="9" t="s">
        <v>49</v>
      </c>
      <c r="Y8" s="9" t="s">
        <v>73</v>
      </c>
    </row>
    <row r="9" s="1" customFormat="1" ht="30" customHeight="1" spans="1:25">
      <c r="A9" s="8">
        <v>46028</v>
      </c>
      <c r="B9" s="9" t="s">
        <v>74</v>
      </c>
      <c r="C9" s="9" t="s">
        <v>75</v>
      </c>
      <c r="D9" s="9" t="s">
        <v>76</v>
      </c>
      <c r="E9" s="9" t="s">
        <v>77</v>
      </c>
      <c r="F9" s="9" t="s">
        <v>78</v>
      </c>
      <c r="G9" s="9">
        <v>180</v>
      </c>
      <c r="H9" s="9">
        <v>112.1</v>
      </c>
      <c r="I9" s="9">
        <v>150</v>
      </c>
      <c r="J9" s="9">
        <v>10</v>
      </c>
      <c r="K9" s="9">
        <v>18</v>
      </c>
      <c r="L9" s="9">
        <v>50</v>
      </c>
      <c r="M9" s="9">
        <v>39</v>
      </c>
      <c r="N9" s="9">
        <v>43.5</v>
      </c>
      <c r="O9" s="9">
        <v>0.84825</v>
      </c>
      <c r="P9" s="9" t="str">
        <f>_xlfn.DISPIMG("ID_A0D7EF6436F64BD4945E273AB45A4B6B",1)</f>
        <v>=DISPIMG("ID_A0D7EF6436F64BD4945E273AB45A4B6B",1)</v>
      </c>
      <c r="Q9" s="9" t="s">
        <v>40</v>
      </c>
      <c r="R9" s="11"/>
      <c r="S9" s="9" t="s">
        <v>31</v>
      </c>
      <c r="T9" s="9" t="s">
        <v>77</v>
      </c>
      <c r="U9" s="9" t="s">
        <v>55</v>
      </c>
      <c r="V9" s="9">
        <v>20</v>
      </c>
      <c r="W9" s="11"/>
      <c r="X9" s="9" t="s">
        <v>79</v>
      </c>
      <c r="Y9" s="9">
        <v>3398</v>
      </c>
    </row>
    <row r="10" s="1" customFormat="1" ht="30" customHeight="1" spans="1:25">
      <c r="A10" s="8">
        <v>46028</v>
      </c>
      <c r="B10" s="9" t="s">
        <v>80</v>
      </c>
      <c r="C10" s="9" t="s">
        <v>81</v>
      </c>
      <c r="D10" s="9" t="s">
        <v>82</v>
      </c>
      <c r="E10" s="9" t="s">
        <v>83</v>
      </c>
      <c r="F10" s="11" t="s">
        <v>84</v>
      </c>
      <c r="G10" s="9">
        <v>400</v>
      </c>
      <c r="H10" s="9">
        <v>28.5</v>
      </c>
      <c r="I10" s="9">
        <v>50</v>
      </c>
      <c r="J10" s="9">
        <v>4</v>
      </c>
      <c r="K10" s="9">
        <v>100</v>
      </c>
      <c r="L10" s="9">
        <v>33</v>
      </c>
      <c r="M10" s="9">
        <v>26</v>
      </c>
      <c r="N10" s="9">
        <v>40</v>
      </c>
      <c r="O10" s="20">
        <v>0.13728</v>
      </c>
      <c r="P10" s="9" t="str">
        <f>_xlfn.DISPIMG("ID_9BC7436ED0E74E6AA7B6C6FDBE74EFE4",1)</f>
        <v>=DISPIMG("ID_9BC7436ED0E74E6AA7B6C6FDBE74EFE4",1)</v>
      </c>
      <c r="Q10" s="9" t="s">
        <v>47</v>
      </c>
      <c r="R10" s="11"/>
      <c r="S10" s="9" t="s">
        <v>31</v>
      </c>
      <c r="T10" s="9" t="s">
        <v>83</v>
      </c>
      <c r="U10" s="9" t="s">
        <v>32</v>
      </c>
      <c r="V10" s="11">
        <v>5</v>
      </c>
      <c r="W10" s="11"/>
      <c r="X10" s="9" t="s">
        <v>49</v>
      </c>
      <c r="Y10" s="11" t="s">
        <v>85</v>
      </c>
    </row>
    <row r="11" s="1" customFormat="1" ht="30" customHeight="1" spans="1:25">
      <c r="A11" s="8">
        <v>46028</v>
      </c>
      <c r="B11" s="9" t="s">
        <v>86</v>
      </c>
      <c r="C11" s="9" t="s">
        <v>87</v>
      </c>
      <c r="D11" s="9" t="s">
        <v>88</v>
      </c>
      <c r="E11" s="9" t="s">
        <v>89</v>
      </c>
      <c r="F11" s="9" t="s">
        <v>90</v>
      </c>
      <c r="G11" s="9">
        <v>200</v>
      </c>
      <c r="H11" s="9">
        <v>158.65</v>
      </c>
      <c r="I11" s="9">
        <v>61</v>
      </c>
      <c r="J11" s="9">
        <v>4</v>
      </c>
      <c r="K11" s="9">
        <v>50</v>
      </c>
      <c r="L11" s="9">
        <v>47</v>
      </c>
      <c r="M11" s="9">
        <v>44</v>
      </c>
      <c r="N11" s="9">
        <v>23</v>
      </c>
      <c r="O11" s="20">
        <v>0.190256</v>
      </c>
      <c r="P11" s="9" t="str">
        <f>_xlfn.DISPIMG("ID_8A353B8E8DB343F6AD4D859770C84BC9",1)</f>
        <v>=DISPIMG("ID_8A353B8E8DB343F6AD4D859770C84BC9",1)</v>
      </c>
      <c r="Q11" s="9" t="s">
        <v>40</v>
      </c>
      <c r="R11" s="11"/>
      <c r="S11" s="9" t="s">
        <v>31</v>
      </c>
      <c r="T11" s="9" t="s">
        <v>89</v>
      </c>
      <c r="U11" s="9" t="s">
        <v>32</v>
      </c>
      <c r="V11" s="9">
        <v>30</v>
      </c>
      <c r="W11" s="11"/>
      <c r="X11" s="9" t="s">
        <v>79</v>
      </c>
      <c r="Y11" s="9" t="s">
        <v>73</v>
      </c>
    </row>
    <row r="12" s="1" customFormat="1" ht="30" customHeight="1" spans="1:25">
      <c r="A12" s="9"/>
      <c r="B12" s="9"/>
      <c r="C12" s="9" t="s">
        <v>91</v>
      </c>
      <c r="D12" s="9" t="s">
        <v>92</v>
      </c>
      <c r="E12" s="9" t="s">
        <v>89</v>
      </c>
      <c r="F12" s="9" t="s">
        <v>90</v>
      </c>
      <c r="G12" s="9">
        <v>200</v>
      </c>
      <c r="H12" s="9">
        <v>158.65</v>
      </c>
      <c r="I12" s="9">
        <v>61</v>
      </c>
      <c r="J12" s="9">
        <v>4</v>
      </c>
      <c r="K12" s="9">
        <v>50</v>
      </c>
      <c r="L12" s="9">
        <v>47</v>
      </c>
      <c r="M12" s="9">
        <v>44</v>
      </c>
      <c r="N12" s="9">
        <v>23</v>
      </c>
      <c r="O12" s="20">
        <v>0.190256</v>
      </c>
      <c r="P12" s="9" t="str">
        <f>_xlfn.DISPIMG("ID_4E11C5D5137D4B078305CF43BCA96718",1)</f>
        <v>=DISPIMG("ID_4E11C5D5137D4B078305CF43BCA96718",1)</v>
      </c>
      <c r="Q12" s="9" t="s">
        <v>40</v>
      </c>
      <c r="R12" s="11"/>
      <c r="S12" s="9" t="s">
        <v>31</v>
      </c>
      <c r="T12" s="9" t="s">
        <v>89</v>
      </c>
      <c r="U12" s="9" t="s">
        <v>32</v>
      </c>
      <c r="V12" s="9">
        <v>30</v>
      </c>
      <c r="W12" s="11"/>
      <c r="X12" s="9" t="s">
        <v>79</v>
      </c>
      <c r="Y12" s="9" t="s">
        <v>73</v>
      </c>
    </row>
    <row r="13" s="1" customFormat="1" ht="30" customHeight="1" spans="1:25">
      <c r="A13" s="8">
        <v>46028</v>
      </c>
      <c r="B13" s="9" t="s">
        <v>93</v>
      </c>
      <c r="C13" s="9" t="s">
        <v>94</v>
      </c>
      <c r="D13" s="9" t="s">
        <v>95</v>
      </c>
      <c r="E13" s="9" t="s">
        <v>96</v>
      </c>
      <c r="F13" s="9" t="s">
        <v>28</v>
      </c>
      <c r="G13" s="9">
        <v>2000</v>
      </c>
      <c r="H13" s="9">
        <v>25.175</v>
      </c>
      <c r="I13" s="9">
        <v>460</v>
      </c>
      <c r="J13" s="21">
        <v>40</v>
      </c>
      <c r="K13" s="21">
        <v>50</v>
      </c>
      <c r="L13" s="9">
        <v>36.5</v>
      </c>
      <c r="M13" s="9">
        <v>30</v>
      </c>
      <c r="N13" s="9">
        <v>40</v>
      </c>
      <c r="O13" s="20">
        <v>1.752</v>
      </c>
      <c r="P13" s="9" t="str">
        <f>_xlfn.DISPIMG("ID_FF16D4BBD0954FAAAA33C483A6258CFF",1)</f>
        <v>=DISPIMG("ID_FF16D4BBD0954FAAAA33C483A6258CFF",1)</v>
      </c>
      <c r="Q13" s="9" t="s">
        <v>40</v>
      </c>
      <c r="R13" s="11"/>
      <c r="S13" s="9" t="s">
        <v>31</v>
      </c>
      <c r="T13" s="9" t="s">
        <v>96</v>
      </c>
      <c r="U13" s="9" t="s">
        <v>48</v>
      </c>
      <c r="V13" s="9">
        <v>4.6</v>
      </c>
      <c r="W13" s="11"/>
      <c r="X13" s="9" t="s">
        <v>61</v>
      </c>
      <c r="Y13" s="9" t="s">
        <v>73</v>
      </c>
    </row>
    <row r="14" s="1" customFormat="1" ht="30" customHeight="1" spans="1:25">
      <c r="A14" s="9"/>
      <c r="B14" s="9"/>
      <c r="C14" s="9" t="s">
        <v>97</v>
      </c>
      <c r="D14" s="9" t="s">
        <v>98</v>
      </c>
      <c r="E14" s="9" t="s">
        <v>96</v>
      </c>
      <c r="F14" s="9" t="s">
        <v>28</v>
      </c>
      <c r="G14" s="9">
        <v>5000</v>
      </c>
      <c r="H14" s="9">
        <v>25.175</v>
      </c>
      <c r="I14" s="9">
        <v>1150</v>
      </c>
      <c r="J14" s="21">
        <v>100</v>
      </c>
      <c r="K14" s="21">
        <v>50</v>
      </c>
      <c r="L14" s="9">
        <v>36.5</v>
      </c>
      <c r="M14" s="9">
        <v>30</v>
      </c>
      <c r="N14" s="9">
        <v>40</v>
      </c>
      <c r="O14" s="20">
        <v>4.38</v>
      </c>
      <c r="P14" s="9" t="str">
        <f>_xlfn.DISPIMG("ID_A35131D784994C3C9260E7EE39ECA239",1)</f>
        <v>=DISPIMG("ID_A35131D784994C3C9260E7EE39ECA239",1)</v>
      </c>
      <c r="Q14" s="9" t="s">
        <v>40</v>
      </c>
      <c r="R14" s="11"/>
      <c r="S14" s="9" t="s">
        <v>31</v>
      </c>
      <c r="T14" s="9" t="s">
        <v>96</v>
      </c>
      <c r="U14" s="9" t="s">
        <v>48</v>
      </c>
      <c r="V14" s="9">
        <v>4.6</v>
      </c>
      <c r="W14" s="11"/>
      <c r="X14" s="9" t="s">
        <v>61</v>
      </c>
      <c r="Y14" s="9" t="s">
        <v>73</v>
      </c>
    </row>
    <row r="15" s="1" customFormat="1" ht="30" customHeight="1" spans="1:25">
      <c r="A15" s="9"/>
      <c r="B15" s="9"/>
      <c r="C15" s="9" t="s">
        <v>99</v>
      </c>
      <c r="D15" s="9" t="s">
        <v>100</v>
      </c>
      <c r="E15" s="9" t="s">
        <v>96</v>
      </c>
      <c r="F15" s="9" t="s">
        <v>28</v>
      </c>
      <c r="G15" s="9">
        <v>1500</v>
      </c>
      <c r="H15" s="9">
        <v>25.175</v>
      </c>
      <c r="I15" s="9">
        <v>345</v>
      </c>
      <c r="J15" s="21">
        <v>30</v>
      </c>
      <c r="K15" s="21">
        <v>50</v>
      </c>
      <c r="L15" s="9">
        <v>36.5</v>
      </c>
      <c r="M15" s="9">
        <v>30</v>
      </c>
      <c r="N15" s="9">
        <v>40</v>
      </c>
      <c r="O15" s="20">
        <v>1.314</v>
      </c>
      <c r="P15" s="9" t="str">
        <f>_xlfn.DISPIMG("ID_332D46068BA24D16AC83D03D388D878A",1)</f>
        <v>=DISPIMG("ID_332D46068BA24D16AC83D03D388D878A",1)</v>
      </c>
      <c r="Q15" s="9" t="s">
        <v>40</v>
      </c>
      <c r="R15" s="11"/>
      <c r="S15" s="9" t="s">
        <v>31</v>
      </c>
      <c r="T15" s="9" t="s">
        <v>96</v>
      </c>
      <c r="U15" s="9" t="s">
        <v>48</v>
      </c>
      <c r="V15" s="9">
        <v>4.6</v>
      </c>
      <c r="W15" s="11"/>
      <c r="X15" s="9" t="s">
        <v>61</v>
      </c>
      <c r="Y15" s="9" t="s">
        <v>73</v>
      </c>
    </row>
    <row r="16" s="1" customFormat="1" ht="30" customHeight="1" spans="1:25">
      <c r="A16" s="8">
        <v>46028</v>
      </c>
      <c r="B16" s="9" t="s">
        <v>101</v>
      </c>
      <c r="C16" s="9" t="s">
        <v>102</v>
      </c>
      <c r="D16" s="9" t="s">
        <v>103</v>
      </c>
      <c r="E16" s="9" t="s">
        <v>104</v>
      </c>
      <c r="F16" s="9" t="s">
        <v>105</v>
      </c>
      <c r="G16" s="9">
        <v>40</v>
      </c>
      <c r="H16" s="9">
        <v>102.6</v>
      </c>
      <c r="I16" s="9">
        <v>120</v>
      </c>
      <c r="J16" s="19">
        <v>10</v>
      </c>
      <c r="K16" s="19">
        <v>4</v>
      </c>
      <c r="L16" s="19">
        <v>66</v>
      </c>
      <c r="M16" s="19">
        <v>41</v>
      </c>
      <c r="N16" s="19">
        <v>35</v>
      </c>
      <c r="O16" s="20">
        <v>0.9471</v>
      </c>
      <c r="P16" s="9" t="str">
        <f>_xlfn.DISPIMG("ID_45BD6987B8E34DA98CF84578A8037CF1",1)</f>
        <v>=DISPIMG("ID_45BD6987B8E34DA98CF84578A8037CF1",1)</v>
      </c>
      <c r="Q16" s="9" t="s">
        <v>29</v>
      </c>
      <c r="R16" s="11"/>
      <c r="S16" s="9" t="s">
        <v>31</v>
      </c>
      <c r="T16" s="9" t="s">
        <v>104</v>
      </c>
      <c r="U16" s="9" t="s">
        <v>32</v>
      </c>
      <c r="V16" s="9">
        <v>19</v>
      </c>
      <c r="W16" s="11"/>
      <c r="X16" s="9" t="s">
        <v>49</v>
      </c>
      <c r="Y16" s="9" t="s">
        <v>106</v>
      </c>
    </row>
    <row r="17" s="1" customFormat="1" ht="30" customHeight="1" spans="1:25">
      <c r="A17" s="9"/>
      <c r="B17" s="9"/>
      <c r="C17" s="9" t="s">
        <v>107</v>
      </c>
      <c r="D17" s="9" t="s">
        <v>108</v>
      </c>
      <c r="E17" s="9" t="s">
        <v>104</v>
      </c>
      <c r="F17" s="9" t="s">
        <v>105</v>
      </c>
      <c r="G17" s="9">
        <v>40</v>
      </c>
      <c r="H17" s="9">
        <v>102.6</v>
      </c>
      <c r="I17" s="9">
        <v>120</v>
      </c>
      <c r="J17" s="19">
        <v>10</v>
      </c>
      <c r="K17" s="19">
        <v>4</v>
      </c>
      <c r="L17" s="19">
        <v>66</v>
      </c>
      <c r="M17" s="19">
        <v>41</v>
      </c>
      <c r="N17" s="19">
        <v>35</v>
      </c>
      <c r="O17" s="20">
        <v>0.9471</v>
      </c>
      <c r="P17" s="9" t="str">
        <f>_xlfn.DISPIMG("ID_5E9681FEF394474AA79A13ECCCC24B1C",1)</f>
        <v>=DISPIMG("ID_5E9681FEF394474AA79A13ECCCC24B1C",1)</v>
      </c>
      <c r="Q17" s="9" t="s">
        <v>29</v>
      </c>
      <c r="R17" s="11"/>
      <c r="S17" s="9" t="s">
        <v>31</v>
      </c>
      <c r="T17" s="9" t="s">
        <v>104</v>
      </c>
      <c r="U17" s="9" t="s">
        <v>32</v>
      </c>
      <c r="V17" s="9">
        <v>19</v>
      </c>
      <c r="W17" s="11"/>
      <c r="X17" s="9" t="s">
        <v>49</v>
      </c>
      <c r="Y17" s="9" t="s">
        <v>106</v>
      </c>
    </row>
    <row r="18" s="1" customFormat="1" ht="30" customHeight="1" spans="1:25">
      <c r="A18" s="8">
        <v>46028</v>
      </c>
      <c r="B18" s="9" t="s">
        <v>109</v>
      </c>
      <c r="C18" s="9" t="s">
        <v>110</v>
      </c>
      <c r="D18" s="9" t="s">
        <v>111</v>
      </c>
      <c r="E18" s="9" t="s">
        <v>112</v>
      </c>
      <c r="F18" s="9" t="s">
        <v>113</v>
      </c>
      <c r="G18" s="9">
        <v>177</v>
      </c>
      <c r="H18" s="9">
        <v>44.65</v>
      </c>
      <c r="I18" s="9">
        <v>650</v>
      </c>
      <c r="J18" s="9">
        <v>177</v>
      </c>
      <c r="K18" s="9">
        <v>1</v>
      </c>
      <c r="L18" s="9">
        <v>104</v>
      </c>
      <c r="M18" s="9">
        <v>8</v>
      </c>
      <c r="N18" s="9">
        <v>78</v>
      </c>
      <c r="O18" s="20">
        <v>11.486592</v>
      </c>
      <c r="P18" s="9" t="str">
        <f>_xlfn.DISPIMG("ID_8B4FE23F0560449987D572B9C89AF03A",1)</f>
        <v>=DISPIMG("ID_8B4FE23F0560449987D572B9C89AF03A",1)</v>
      </c>
      <c r="Q18" s="9" t="s">
        <v>47</v>
      </c>
      <c r="R18" s="11"/>
      <c r="S18" s="9" t="s">
        <v>31</v>
      </c>
      <c r="T18" s="9" t="s">
        <v>112</v>
      </c>
      <c r="U18" s="9" t="s">
        <v>55</v>
      </c>
      <c r="V18" s="9">
        <v>8.8</v>
      </c>
      <c r="W18" s="11"/>
      <c r="X18" s="9" t="s">
        <v>49</v>
      </c>
      <c r="Y18" s="9" t="s">
        <v>73</v>
      </c>
    </row>
    <row r="19" s="1" customFormat="1" ht="30" customHeight="1" spans="1:25">
      <c r="A19" s="9"/>
      <c r="B19" s="9"/>
      <c r="C19" s="9" t="s">
        <v>114</v>
      </c>
      <c r="D19" s="9" t="s">
        <v>115</v>
      </c>
      <c r="E19" s="9" t="s">
        <v>112</v>
      </c>
      <c r="F19" s="9" t="s">
        <v>113</v>
      </c>
      <c r="G19" s="9">
        <v>100</v>
      </c>
      <c r="H19" s="9">
        <v>49.4</v>
      </c>
      <c r="I19" s="9">
        <v>383</v>
      </c>
      <c r="J19" s="9">
        <v>100</v>
      </c>
      <c r="K19" s="9">
        <v>1</v>
      </c>
      <c r="L19" s="9">
        <v>123</v>
      </c>
      <c r="M19" s="9">
        <v>7</v>
      </c>
      <c r="N19" s="9">
        <v>78</v>
      </c>
      <c r="O19" s="20">
        <v>6.7158</v>
      </c>
      <c r="P19" s="9" t="str">
        <f>_xlfn.DISPIMG("ID_62BBF180494944138251E963A9F7EEB2",1)</f>
        <v>=DISPIMG("ID_62BBF180494944138251E963A9F7EEB2",1)</v>
      </c>
      <c r="Q19" s="9" t="s">
        <v>47</v>
      </c>
      <c r="R19" s="11"/>
      <c r="S19" s="9" t="s">
        <v>31</v>
      </c>
      <c r="T19" s="9" t="s">
        <v>112</v>
      </c>
      <c r="U19" s="9" t="s">
        <v>55</v>
      </c>
      <c r="V19" s="9">
        <v>8.8</v>
      </c>
      <c r="W19" s="11"/>
      <c r="X19" s="9" t="s">
        <v>49</v>
      </c>
      <c r="Y19" s="9" t="s">
        <v>73</v>
      </c>
    </row>
    <row r="20" s="1" customFormat="1" ht="30" customHeight="1" spans="1:25">
      <c r="A20" s="9"/>
      <c r="B20" s="9"/>
      <c r="C20" s="9" t="s">
        <v>116</v>
      </c>
      <c r="D20" s="9" t="s">
        <v>117</v>
      </c>
      <c r="E20" s="9" t="s">
        <v>112</v>
      </c>
      <c r="F20" s="9" t="s">
        <v>113</v>
      </c>
      <c r="G20" s="9">
        <v>100</v>
      </c>
      <c r="H20" s="9">
        <v>57</v>
      </c>
      <c r="I20" s="9">
        <v>445</v>
      </c>
      <c r="J20" s="9">
        <v>100</v>
      </c>
      <c r="K20" s="9">
        <v>1</v>
      </c>
      <c r="L20" s="9">
        <v>84</v>
      </c>
      <c r="M20" s="9">
        <v>7.5</v>
      </c>
      <c r="N20" s="9">
        <v>78</v>
      </c>
      <c r="O20" s="20">
        <v>4.914</v>
      </c>
      <c r="P20" s="9" t="str">
        <f>_xlfn.DISPIMG("ID_845C67811BA345898BA84DC16BBFDC46",1)</f>
        <v>=DISPIMG("ID_845C67811BA345898BA84DC16BBFDC46",1)</v>
      </c>
      <c r="Q20" s="9" t="s">
        <v>47</v>
      </c>
      <c r="R20" s="11"/>
      <c r="S20" s="9" t="s">
        <v>31</v>
      </c>
      <c r="T20" s="9" t="s">
        <v>112</v>
      </c>
      <c r="U20" s="9" t="s">
        <v>55</v>
      </c>
      <c r="V20" s="9">
        <v>8.8</v>
      </c>
      <c r="W20" s="11"/>
      <c r="X20" s="9" t="s">
        <v>49</v>
      </c>
      <c r="Y20" s="9" t="s">
        <v>73</v>
      </c>
    </row>
    <row r="21" s="1" customFormat="1" ht="30" customHeight="1" spans="1:25">
      <c r="A21" s="8">
        <v>46028</v>
      </c>
      <c r="B21" s="9" t="s">
        <v>118</v>
      </c>
      <c r="C21" s="9" t="s">
        <v>119</v>
      </c>
      <c r="D21" s="9" t="s">
        <v>120</v>
      </c>
      <c r="E21" s="9" t="s">
        <v>121</v>
      </c>
      <c r="F21" s="9" t="s">
        <v>122</v>
      </c>
      <c r="G21" s="9">
        <v>630</v>
      </c>
      <c r="H21" s="9">
        <v>4.275</v>
      </c>
      <c r="I21" s="9">
        <v>100</v>
      </c>
      <c r="J21" s="9">
        <v>6</v>
      </c>
      <c r="K21" s="9">
        <v>105</v>
      </c>
      <c r="L21" s="9">
        <v>59</v>
      </c>
      <c r="M21" s="9">
        <v>41</v>
      </c>
      <c r="N21" s="9">
        <v>40</v>
      </c>
      <c r="O21" s="20">
        <v>0.58056</v>
      </c>
      <c r="P21" s="9" t="str">
        <f>_xlfn.DISPIMG("ID_DF96A10282EE4378849C1F0C3903DE98",1)</f>
        <v>=DISPIMG("ID_DF96A10282EE4378849C1F0C3903DE98",1)</v>
      </c>
      <c r="Q21" s="9" t="s">
        <v>47</v>
      </c>
      <c r="R21" s="11"/>
      <c r="S21" s="9" t="s">
        <v>31</v>
      </c>
      <c r="T21" s="9" t="s">
        <v>121</v>
      </c>
      <c r="U21" s="9" t="s">
        <v>48</v>
      </c>
      <c r="V21" s="9">
        <v>0.75</v>
      </c>
      <c r="W21" s="11"/>
      <c r="X21" s="9" t="s">
        <v>79</v>
      </c>
      <c r="Y21" s="9" t="s">
        <v>73</v>
      </c>
    </row>
    <row r="22" s="1" customFormat="1" ht="30" customHeight="1" spans="1:25">
      <c r="A22" s="8">
        <v>46028</v>
      </c>
      <c r="B22" s="9" t="s">
        <v>123</v>
      </c>
      <c r="C22" s="9" t="s">
        <v>124</v>
      </c>
      <c r="D22" s="9" t="s">
        <v>125</v>
      </c>
      <c r="E22" s="9" t="s">
        <v>126</v>
      </c>
      <c r="F22" s="9" t="s">
        <v>28</v>
      </c>
      <c r="G22" s="9">
        <v>36</v>
      </c>
      <c r="H22" s="9">
        <v>299.25</v>
      </c>
      <c r="I22" s="9">
        <v>50</v>
      </c>
      <c r="J22" s="9">
        <v>3</v>
      </c>
      <c r="K22" s="9">
        <v>12</v>
      </c>
      <c r="L22" s="9">
        <v>60</v>
      </c>
      <c r="M22" s="9">
        <v>39</v>
      </c>
      <c r="N22" s="9">
        <v>34</v>
      </c>
      <c r="O22" s="20">
        <v>0.23868</v>
      </c>
      <c r="P22" s="9" t="str">
        <f>_xlfn.DISPIMG("ID_8D9EEB1896284039A7C69C682810B04C",1)</f>
        <v>=DISPIMG("ID_8D9EEB1896284039A7C69C682810B04C",1)</v>
      </c>
      <c r="Q22" s="9" t="s">
        <v>29</v>
      </c>
      <c r="R22" s="11"/>
      <c r="S22" s="9" t="s">
        <v>31</v>
      </c>
      <c r="T22" s="9" t="s">
        <v>126</v>
      </c>
      <c r="U22" s="9" t="s">
        <v>32</v>
      </c>
      <c r="V22" s="9">
        <v>53</v>
      </c>
      <c r="W22" s="11"/>
      <c r="X22" s="9" t="s">
        <v>33</v>
      </c>
      <c r="Y22" s="9" t="s">
        <v>73</v>
      </c>
    </row>
    <row r="23" s="1" customFormat="1" ht="30" customHeight="1" spans="1:25">
      <c r="A23" s="8">
        <v>46029</v>
      </c>
      <c r="B23" s="9" t="s">
        <v>127</v>
      </c>
      <c r="C23" s="9" t="s">
        <v>128</v>
      </c>
      <c r="D23" s="9" t="s">
        <v>129</v>
      </c>
      <c r="E23" s="9" t="s">
        <v>130</v>
      </c>
      <c r="F23" s="9" t="s">
        <v>131</v>
      </c>
      <c r="G23" s="9">
        <v>100</v>
      </c>
      <c r="H23" s="9">
        <v>30.4</v>
      </c>
      <c r="I23" s="9">
        <v>50</v>
      </c>
      <c r="J23" s="9">
        <v>5</v>
      </c>
      <c r="K23" s="9">
        <v>20</v>
      </c>
      <c r="L23" s="9">
        <v>48</v>
      </c>
      <c r="M23" s="9">
        <v>32</v>
      </c>
      <c r="N23" s="9">
        <v>40</v>
      </c>
      <c r="O23" s="20">
        <v>0.3072</v>
      </c>
      <c r="P23" s="9" t="str">
        <f>_xlfn.DISPIMG("ID_4E7E67782E874B8FB745F11814E7DCBF",1)</f>
        <v>=DISPIMG("ID_4E7E67782E874B8FB745F11814E7DCBF",1)</v>
      </c>
      <c r="Q23" s="9" t="s">
        <v>29</v>
      </c>
      <c r="R23" s="11"/>
      <c r="S23" s="9" t="s">
        <v>31</v>
      </c>
      <c r="T23" s="9" t="s">
        <v>130</v>
      </c>
      <c r="U23" s="9" t="s">
        <v>48</v>
      </c>
      <c r="V23" s="9">
        <v>6.8</v>
      </c>
      <c r="W23" s="11"/>
      <c r="X23" s="9" t="s">
        <v>49</v>
      </c>
      <c r="Y23" s="9" t="s">
        <v>73</v>
      </c>
    </row>
    <row r="24" s="1" customFormat="1" ht="30" customHeight="1" spans="1:25">
      <c r="A24" s="9"/>
      <c r="B24" s="9"/>
      <c r="C24" s="9" t="s">
        <v>132</v>
      </c>
      <c r="D24" s="9" t="s">
        <v>133</v>
      </c>
      <c r="E24" s="9" t="s">
        <v>130</v>
      </c>
      <c r="F24" s="9" t="s">
        <v>131</v>
      </c>
      <c r="G24" s="9">
        <v>140</v>
      </c>
      <c r="H24" s="9">
        <v>32.3</v>
      </c>
      <c r="I24" s="9">
        <v>80</v>
      </c>
      <c r="J24" s="9">
        <v>7</v>
      </c>
      <c r="K24" s="9">
        <v>20</v>
      </c>
      <c r="L24" s="9">
        <v>48</v>
      </c>
      <c r="M24" s="9">
        <v>32</v>
      </c>
      <c r="N24" s="9">
        <v>40</v>
      </c>
      <c r="O24" s="20">
        <v>0.43008</v>
      </c>
      <c r="P24" s="9" t="str">
        <f>_xlfn.DISPIMG("ID_71C336478340460FA7FBC477FA1A6E67",1)</f>
        <v>=DISPIMG("ID_71C336478340460FA7FBC477FA1A6E67",1)</v>
      </c>
      <c r="Q24" s="9" t="s">
        <v>29</v>
      </c>
      <c r="R24" s="11"/>
      <c r="S24" s="9" t="s">
        <v>31</v>
      </c>
      <c r="T24" s="9" t="s">
        <v>130</v>
      </c>
      <c r="U24" s="9" t="s">
        <v>48</v>
      </c>
      <c r="V24" s="9">
        <v>6.8</v>
      </c>
      <c r="W24" s="11"/>
      <c r="X24" s="9" t="s">
        <v>49</v>
      </c>
      <c r="Y24" s="9" t="s">
        <v>73</v>
      </c>
    </row>
    <row r="25" s="1" customFormat="1" ht="30" customHeight="1" spans="1:25">
      <c r="A25" s="9"/>
      <c r="B25" s="9"/>
      <c r="C25" s="9" t="s">
        <v>134</v>
      </c>
      <c r="D25" s="9" t="s">
        <v>135</v>
      </c>
      <c r="E25" s="9" t="s">
        <v>130</v>
      </c>
      <c r="F25" s="9" t="s">
        <v>131</v>
      </c>
      <c r="G25" s="9">
        <v>400</v>
      </c>
      <c r="H25" s="9">
        <v>41.8</v>
      </c>
      <c r="I25" s="9">
        <v>290</v>
      </c>
      <c r="J25" s="9">
        <v>20</v>
      </c>
      <c r="K25" s="9">
        <v>20</v>
      </c>
      <c r="L25" s="9">
        <v>46</v>
      </c>
      <c r="M25" s="9">
        <v>44</v>
      </c>
      <c r="N25" s="9">
        <v>52</v>
      </c>
      <c r="O25" s="20">
        <v>2.10496</v>
      </c>
      <c r="P25" s="9" t="str">
        <f>_xlfn.DISPIMG("ID_41EE34E9881C4D3AB882CF958BCD3220",1)</f>
        <v>=DISPIMG("ID_41EE34E9881C4D3AB882CF958BCD3220",1)</v>
      </c>
      <c r="Q25" s="9" t="s">
        <v>29</v>
      </c>
      <c r="R25" s="11"/>
      <c r="S25" s="9" t="s">
        <v>31</v>
      </c>
      <c r="T25" s="9" t="s">
        <v>130</v>
      </c>
      <c r="U25" s="9" t="s">
        <v>48</v>
      </c>
      <c r="V25" s="9">
        <v>6.8</v>
      </c>
      <c r="W25" s="11"/>
      <c r="X25" s="9" t="s">
        <v>49</v>
      </c>
      <c r="Y25" s="9" t="s">
        <v>73</v>
      </c>
    </row>
    <row r="26" s="1" customFormat="1" ht="30" customHeight="1" spans="1:25">
      <c r="A26" s="8">
        <v>46029</v>
      </c>
      <c r="B26" s="9" t="s">
        <v>136</v>
      </c>
      <c r="C26" s="9" t="s">
        <v>137</v>
      </c>
      <c r="D26" s="9" t="s">
        <v>138</v>
      </c>
      <c r="E26" s="9" t="s">
        <v>139</v>
      </c>
      <c r="F26" s="9" t="s">
        <v>140</v>
      </c>
      <c r="G26" s="9">
        <v>150</v>
      </c>
      <c r="H26" s="9">
        <v>23.75</v>
      </c>
      <c r="I26" s="9">
        <v>75</v>
      </c>
      <c r="J26" s="21">
        <v>6</v>
      </c>
      <c r="K26" s="21">
        <v>25</v>
      </c>
      <c r="L26" s="9">
        <v>50</v>
      </c>
      <c r="M26" s="9">
        <v>50</v>
      </c>
      <c r="N26" s="9">
        <v>29</v>
      </c>
      <c r="O26" s="20">
        <v>0.435</v>
      </c>
      <c r="P26" s="9" t="str">
        <f>_xlfn.DISPIMG("ID_DCA4BBA4F2A6408286591E4D5140AA1B",1)</f>
        <v>=DISPIMG("ID_DCA4BBA4F2A6408286591E4D5140AA1B",1)</v>
      </c>
      <c r="Q26" s="9" t="s">
        <v>47</v>
      </c>
      <c r="R26" s="11"/>
      <c r="S26" s="9" t="s">
        <v>31</v>
      </c>
      <c r="T26" s="9" t="s">
        <v>139</v>
      </c>
      <c r="U26" s="9" t="s">
        <v>48</v>
      </c>
      <c r="V26" s="9">
        <v>4.3</v>
      </c>
      <c r="W26" s="11"/>
      <c r="X26" s="9" t="s">
        <v>141</v>
      </c>
      <c r="Y26" s="9" t="s">
        <v>73</v>
      </c>
    </row>
    <row r="27" s="1" customFormat="1" ht="30" customHeight="1" spans="1:25">
      <c r="A27" s="11"/>
      <c r="B27" s="11"/>
      <c r="C27" s="9" t="s">
        <v>142</v>
      </c>
      <c r="D27" s="9" t="s">
        <v>143</v>
      </c>
      <c r="E27" s="9" t="s">
        <v>139</v>
      </c>
      <c r="F27" s="9" t="s">
        <v>140</v>
      </c>
      <c r="G27" s="9">
        <v>300</v>
      </c>
      <c r="H27" s="9">
        <v>23.75</v>
      </c>
      <c r="I27" s="9">
        <v>150</v>
      </c>
      <c r="J27" s="21">
        <v>12</v>
      </c>
      <c r="K27" s="21">
        <v>25</v>
      </c>
      <c r="L27" s="9">
        <v>50</v>
      </c>
      <c r="M27" s="9">
        <v>50</v>
      </c>
      <c r="N27" s="9">
        <v>29</v>
      </c>
      <c r="O27" s="20">
        <v>0.87</v>
      </c>
      <c r="P27" s="9" t="str">
        <f>_xlfn.DISPIMG("ID_7C3931103ABC4CE99FE45039121DEB22",1)</f>
        <v>=DISPIMG("ID_7C3931103ABC4CE99FE45039121DEB22",1)</v>
      </c>
      <c r="Q27" s="9" t="s">
        <v>47</v>
      </c>
      <c r="R27" s="11"/>
      <c r="S27" s="9" t="s">
        <v>31</v>
      </c>
      <c r="T27" s="9" t="s">
        <v>139</v>
      </c>
      <c r="U27" s="9" t="s">
        <v>48</v>
      </c>
      <c r="V27" s="9">
        <v>4.3</v>
      </c>
      <c r="W27" s="11"/>
      <c r="X27" s="9" t="s">
        <v>141</v>
      </c>
      <c r="Y27" s="9" t="s">
        <v>73</v>
      </c>
    </row>
    <row r="28" s="1" customFormat="1" ht="30" customHeight="1" spans="1:25">
      <c r="A28" s="8">
        <v>46029</v>
      </c>
      <c r="B28" s="9" t="s">
        <v>144</v>
      </c>
      <c r="C28" s="9" t="s">
        <v>145</v>
      </c>
      <c r="D28" s="9" t="s">
        <v>146</v>
      </c>
      <c r="E28" s="9" t="s">
        <v>147</v>
      </c>
      <c r="F28" s="9" t="s">
        <v>28</v>
      </c>
      <c r="G28" s="9">
        <v>96</v>
      </c>
      <c r="H28" s="9">
        <v>39.9</v>
      </c>
      <c r="I28" s="9">
        <v>40</v>
      </c>
      <c r="J28" s="19">
        <v>2</v>
      </c>
      <c r="K28" s="19">
        <v>48</v>
      </c>
      <c r="L28" s="9">
        <v>53</v>
      </c>
      <c r="M28" s="9">
        <v>38.5</v>
      </c>
      <c r="N28" s="9">
        <v>36</v>
      </c>
      <c r="O28" s="20">
        <v>0.146916</v>
      </c>
      <c r="P28" s="9" t="str">
        <f>_xlfn.DISPIMG("ID_DAB5F66FB5D34AD7868602247BCD5416",1)</f>
        <v>=DISPIMG("ID_DAB5F66FB5D34AD7868602247BCD5416",1)</v>
      </c>
      <c r="Q28" s="9" t="s">
        <v>47</v>
      </c>
      <c r="R28" s="11"/>
      <c r="S28" s="9" t="s">
        <v>31</v>
      </c>
      <c r="T28" s="9" t="s">
        <v>147</v>
      </c>
      <c r="U28" s="9" t="s">
        <v>55</v>
      </c>
      <c r="V28" s="9">
        <v>7</v>
      </c>
      <c r="W28" s="11"/>
      <c r="X28" s="9" t="s">
        <v>33</v>
      </c>
      <c r="Y28" s="9" t="s">
        <v>73</v>
      </c>
    </row>
    <row r="29" s="1" customFormat="1" ht="30" customHeight="1" spans="1:25">
      <c r="A29" s="8">
        <v>46030</v>
      </c>
      <c r="B29" s="9" t="s">
        <v>148</v>
      </c>
      <c r="C29" s="9" t="s">
        <v>149</v>
      </c>
      <c r="D29" s="9" t="s">
        <v>150</v>
      </c>
      <c r="E29" s="9" t="s">
        <v>139</v>
      </c>
      <c r="F29" s="9" t="s">
        <v>140</v>
      </c>
      <c r="G29" s="9">
        <v>200</v>
      </c>
      <c r="H29" s="9">
        <v>19.95</v>
      </c>
      <c r="I29" s="9">
        <v>88</v>
      </c>
      <c r="J29" s="21">
        <v>8</v>
      </c>
      <c r="K29" s="21">
        <v>25</v>
      </c>
      <c r="L29" s="9">
        <v>46</v>
      </c>
      <c r="M29" s="9">
        <v>46</v>
      </c>
      <c r="N29" s="9">
        <v>26</v>
      </c>
      <c r="O29" s="20">
        <v>0.440128</v>
      </c>
      <c r="P29" s="9" t="str">
        <f>_xlfn.DISPIMG("ID_B4C6966FB8264712891298A9513D84C6",1)</f>
        <v>=DISPIMG("ID_B4C6966FB8264712891298A9513D84C6",1)</v>
      </c>
      <c r="Q29" s="9" t="s">
        <v>47</v>
      </c>
      <c r="R29" s="11"/>
      <c r="S29" s="9" t="s">
        <v>31</v>
      </c>
      <c r="T29" s="9" t="s">
        <v>139</v>
      </c>
      <c r="U29" s="9" t="s">
        <v>48</v>
      </c>
      <c r="V29" s="9">
        <v>3.5</v>
      </c>
      <c r="W29" s="11"/>
      <c r="X29" s="9" t="s">
        <v>141</v>
      </c>
      <c r="Y29" s="9" t="s">
        <v>73</v>
      </c>
    </row>
    <row r="30" s="2" customFormat="1" customHeight="1" spans="1:25">
      <c r="A30" s="1"/>
      <c r="B30" s="1"/>
      <c r="C30" s="1"/>
      <c r="D30" s="12"/>
      <c r="E30" s="1"/>
      <c r="F30" s="1"/>
      <c r="G30" s="1"/>
      <c r="H30" s="1"/>
      <c r="I30" s="1"/>
      <c r="J30" s="22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3"/>
      <c r="E31" s="1"/>
      <c r="F31" s="1"/>
      <c r="G31" s="1"/>
      <c r="H31" s="1"/>
      <c r="I31" s="1"/>
      <c r="J31" s="23"/>
      <c r="K31" s="2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1" customFormat="1" ht="30" customHeight="1" spans="1:19">
      <c r="A32" s="14">
        <v>46021</v>
      </c>
      <c r="B32" s="10" t="s">
        <v>151</v>
      </c>
      <c r="C32" s="9" t="s">
        <v>152</v>
      </c>
      <c r="D32" s="9" t="s">
        <v>153</v>
      </c>
      <c r="E32" s="9" t="s">
        <v>154</v>
      </c>
      <c r="F32" s="9" t="s">
        <v>155</v>
      </c>
      <c r="G32" s="9">
        <v>80</v>
      </c>
      <c r="H32" s="9">
        <v>19.475</v>
      </c>
      <c r="I32" s="9">
        <v>15</v>
      </c>
      <c r="J32" s="19">
        <v>1</v>
      </c>
      <c r="K32" s="19">
        <v>80</v>
      </c>
      <c r="L32" s="19">
        <v>43.5</v>
      </c>
      <c r="M32" s="19">
        <v>34</v>
      </c>
      <c r="N32" s="19">
        <v>29</v>
      </c>
      <c r="O32" s="9">
        <v>0.042891</v>
      </c>
      <c r="P32" s="9" t="str">
        <f>_xlfn.DISPIMG("ID_D3B5A5F0ACB34444B1BE9908D7BEA628",1)</f>
        <v>=DISPIMG("ID_D3B5A5F0ACB34444B1BE9908D7BEA628",1)</v>
      </c>
      <c r="Q32" s="9" t="s">
        <v>40</v>
      </c>
      <c r="R32" s="11" t="s">
        <v>156</v>
      </c>
      <c r="S32" s="9" t="s">
        <v>156</v>
      </c>
    </row>
    <row r="33" s="1" customFormat="1" ht="30" customHeight="1" spans="1:19">
      <c r="A33" s="14">
        <v>46021</v>
      </c>
      <c r="B33" s="10" t="s">
        <v>151</v>
      </c>
      <c r="C33" s="9" t="s">
        <v>157</v>
      </c>
      <c r="D33" s="9" t="s">
        <v>158</v>
      </c>
      <c r="E33" s="9" t="s">
        <v>154</v>
      </c>
      <c r="F33" s="9" t="s">
        <v>155</v>
      </c>
      <c r="G33" s="9">
        <v>80</v>
      </c>
      <c r="H33" s="9">
        <v>19.475</v>
      </c>
      <c r="I33" s="9">
        <v>14</v>
      </c>
      <c r="J33" s="19">
        <v>1</v>
      </c>
      <c r="K33" s="19">
        <v>80</v>
      </c>
      <c r="L33" s="19">
        <v>43.5</v>
      </c>
      <c r="M33" s="19">
        <v>34</v>
      </c>
      <c r="N33" s="19">
        <v>29</v>
      </c>
      <c r="O33" s="9">
        <v>0.042891</v>
      </c>
      <c r="P33" s="9" t="str">
        <f>_xlfn.DISPIMG("ID_2F50DE9984524EE2A5A6D2FD71B01985",1)</f>
        <v>=DISPIMG("ID_2F50DE9984524EE2A5A6D2FD71B01985",1)</v>
      </c>
      <c r="Q33" s="9" t="s">
        <v>40</v>
      </c>
      <c r="R33" s="11"/>
      <c r="S33" s="9" t="s">
        <v>156</v>
      </c>
    </row>
    <row r="34" s="1" customFormat="1" ht="30" customHeight="1" spans="1:19">
      <c r="A34" s="8">
        <v>46025</v>
      </c>
      <c r="B34" s="9" t="s">
        <v>159</v>
      </c>
      <c r="C34" s="9" t="s">
        <v>160</v>
      </c>
      <c r="D34" s="9" t="s">
        <v>161</v>
      </c>
      <c r="E34" s="9" t="s">
        <v>162</v>
      </c>
      <c r="F34" s="9" t="s">
        <v>163</v>
      </c>
      <c r="G34" s="9">
        <v>110</v>
      </c>
      <c r="H34" s="9">
        <v>18.145</v>
      </c>
      <c r="I34" s="9">
        <v>160</v>
      </c>
      <c r="J34" s="9">
        <v>110</v>
      </c>
      <c r="K34" s="9">
        <v>1</v>
      </c>
      <c r="L34" s="9">
        <v>38.5</v>
      </c>
      <c r="M34" s="9">
        <v>29</v>
      </c>
      <c r="N34" s="9">
        <v>5</v>
      </c>
      <c r="O34" s="9">
        <v>0.614075</v>
      </c>
      <c r="P34" s="9" t="str">
        <f>_xlfn.DISPIMG("ID_EACF248064E547E6ABDB5350037AF810",1)</f>
        <v>=DISPIMG("ID_EACF248064E547E6ABDB5350037AF810",1)</v>
      </c>
      <c r="Q34" s="9" t="s">
        <v>47</v>
      </c>
      <c r="R34" s="11"/>
      <c r="S34" s="9" t="s">
        <v>156</v>
      </c>
    </row>
    <row r="35" s="1" customFormat="1" ht="30" customHeight="1" spans="1:19">
      <c r="A35" s="11"/>
      <c r="B35" s="11"/>
      <c r="C35" s="9" t="s">
        <v>164</v>
      </c>
      <c r="D35" s="9" t="s">
        <v>165</v>
      </c>
      <c r="E35" s="9" t="s">
        <v>162</v>
      </c>
      <c r="F35" s="9" t="s">
        <v>163</v>
      </c>
      <c r="G35" s="9">
        <v>70</v>
      </c>
      <c r="H35" s="9">
        <v>18.145</v>
      </c>
      <c r="I35" s="9">
        <v>100</v>
      </c>
      <c r="J35" s="9">
        <v>70</v>
      </c>
      <c r="K35" s="9">
        <v>1</v>
      </c>
      <c r="L35" s="9">
        <v>38.5</v>
      </c>
      <c r="M35" s="9">
        <v>29</v>
      </c>
      <c r="N35" s="9">
        <v>5</v>
      </c>
      <c r="O35" s="9">
        <v>0.390775</v>
      </c>
      <c r="P35" s="9" t="str">
        <f>_xlfn.DISPIMG("ID_D588515B2ED3436F855ECE7DD9200447",1)</f>
        <v>=DISPIMG("ID_D588515B2ED3436F855ECE7DD9200447",1)</v>
      </c>
      <c r="Q35" s="9" t="s">
        <v>47</v>
      </c>
      <c r="R35" s="11"/>
      <c r="S35" s="9" t="s">
        <v>156</v>
      </c>
    </row>
    <row r="36" s="1" customFormat="1" ht="30" customHeight="1" spans="1:19">
      <c r="A36" s="8">
        <v>46025</v>
      </c>
      <c r="B36" s="9" t="s">
        <v>166</v>
      </c>
      <c r="C36" s="9" t="s">
        <v>167</v>
      </c>
      <c r="D36" s="9" t="s">
        <v>168</v>
      </c>
      <c r="E36" s="9" t="s">
        <v>169</v>
      </c>
      <c r="F36" s="9" t="s">
        <v>163</v>
      </c>
      <c r="G36" s="9">
        <v>112</v>
      </c>
      <c r="H36" s="9">
        <v>11.115</v>
      </c>
      <c r="I36" s="9">
        <v>50</v>
      </c>
      <c r="J36" s="9">
        <v>7</v>
      </c>
      <c r="K36" s="9">
        <v>16</v>
      </c>
      <c r="L36" s="9">
        <v>43</v>
      </c>
      <c r="M36" s="9">
        <v>33</v>
      </c>
      <c r="N36" s="9">
        <v>51</v>
      </c>
      <c r="O36" s="9">
        <v>0.506583</v>
      </c>
      <c r="P36" s="9" t="str">
        <f>_xlfn.DISPIMG("ID_F279E6CECF7246D6B501245024BE842C",1)</f>
        <v>=DISPIMG("ID_F279E6CECF7246D6B501245024BE842C",1)</v>
      </c>
      <c r="Q36" s="9" t="s">
        <v>47</v>
      </c>
      <c r="R36" s="11"/>
      <c r="S36" s="9" t="s">
        <v>156</v>
      </c>
    </row>
    <row r="37" s="1" customFormat="1" ht="30" customHeight="1" spans="1:19">
      <c r="A37" s="11"/>
      <c r="B37" s="11"/>
      <c r="C37" s="9" t="s">
        <v>170</v>
      </c>
      <c r="D37" s="9" t="s">
        <v>171</v>
      </c>
      <c r="E37" s="9" t="s">
        <v>169</v>
      </c>
      <c r="F37" s="9" t="s">
        <v>163</v>
      </c>
      <c r="G37" s="9">
        <v>60</v>
      </c>
      <c r="H37" s="9">
        <v>26.315</v>
      </c>
      <c r="I37" s="9">
        <v>60</v>
      </c>
      <c r="J37" s="9">
        <v>5</v>
      </c>
      <c r="K37" s="9">
        <v>12</v>
      </c>
      <c r="L37" s="9">
        <v>60</v>
      </c>
      <c r="M37" s="9">
        <v>61</v>
      </c>
      <c r="N37" s="9">
        <v>49</v>
      </c>
      <c r="O37" s="9">
        <v>0.8967</v>
      </c>
      <c r="P37" s="9" t="str">
        <f>_xlfn.DISPIMG("ID_E5CC553A97A1472CB12719690D2990BA",1)</f>
        <v>=DISPIMG("ID_E5CC553A97A1472CB12719690D2990BA",1)</v>
      </c>
      <c r="Q37" s="9" t="s">
        <v>47</v>
      </c>
      <c r="R37" s="11"/>
      <c r="S37" s="9" t="s">
        <v>156</v>
      </c>
    </row>
    <row r="38" s="1" customFormat="1" ht="30" customHeight="1" spans="1:19">
      <c r="A38" s="8">
        <v>46025</v>
      </c>
      <c r="B38" s="9" t="s">
        <v>172</v>
      </c>
      <c r="C38" s="9" t="s">
        <v>173</v>
      </c>
      <c r="D38" s="9" t="s">
        <v>174</v>
      </c>
      <c r="E38" s="9" t="s">
        <v>175</v>
      </c>
      <c r="F38" s="9" t="s">
        <v>176</v>
      </c>
      <c r="G38" s="9">
        <v>240</v>
      </c>
      <c r="H38" s="9">
        <v>20.425</v>
      </c>
      <c r="I38" s="9">
        <v>60</v>
      </c>
      <c r="J38" s="9">
        <v>4</v>
      </c>
      <c r="K38" s="9">
        <v>60</v>
      </c>
      <c r="L38" s="9">
        <v>45</v>
      </c>
      <c r="M38" s="9">
        <v>33</v>
      </c>
      <c r="N38" s="9">
        <v>37</v>
      </c>
      <c r="O38" s="9">
        <v>0.21978</v>
      </c>
      <c r="P38" s="9" t="str">
        <f>_xlfn.DISPIMG("ID_9AF431CBAD2A4EA6A8B1C6FFB6222D78",1)</f>
        <v>=DISPIMG("ID_9AF431CBAD2A4EA6A8B1C6FFB6222D78",1)</v>
      </c>
      <c r="Q38" s="9" t="s">
        <v>40</v>
      </c>
      <c r="R38" s="11"/>
      <c r="S38" s="9" t="s">
        <v>156</v>
      </c>
    </row>
    <row r="39" s="1" customFormat="1" ht="30" customHeight="1" spans="1:19">
      <c r="A39" s="8">
        <v>46027</v>
      </c>
      <c r="B39" s="9" t="s">
        <v>177</v>
      </c>
      <c r="C39" s="9" t="s">
        <v>178</v>
      </c>
      <c r="D39" s="9" t="s">
        <v>179</v>
      </c>
      <c r="E39" s="9" t="s">
        <v>180</v>
      </c>
      <c r="F39" s="9" t="s">
        <v>181</v>
      </c>
      <c r="G39" s="9">
        <v>20</v>
      </c>
      <c r="H39" s="9">
        <v>51.3</v>
      </c>
      <c r="I39" s="9">
        <v>70</v>
      </c>
      <c r="J39" s="9">
        <v>2</v>
      </c>
      <c r="K39" s="9">
        <v>10</v>
      </c>
      <c r="L39" s="9">
        <v>94</v>
      </c>
      <c r="M39" s="9">
        <v>56</v>
      </c>
      <c r="N39" s="9">
        <v>36</v>
      </c>
      <c r="O39" s="9">
        <v>0.379008</v>
      </c>
      <c r="P39" s="9" t="str">
        <f>_xlfn.DISPIMG("ID_88FBF1ABFCC847B1AA534AFB4C7D1F48",1)</f>
        <v>=DISPIMG("ID_88FBF1ABFCC847B1AA534AFB4C7D1F48",1)</v>
      </c>
      <c r="Q39" s="9" t="s">
        <v>47</v>
      </c>
      <c r="R39" s="11"/>
      <c r="S39" s="9" t="s">
        <v>156</v>
      </c>
    </row>
    <row r="40" s="1" customFormat="1" ht="30" customHeight="1" spans="1:19">
      <c r="A40" s="8">
        <v>46028</v>
      </c>
      <c r="B40" s="9" t="s">
        <v>182</v>
      </c>
      <c r="C40" s="9" t="s">
        <v>183</v>
      </c>
      <c r="D40" s="9" t="s">
        <v>184</v>
      </c>
      <c r="E40" s="9" t="s">
        <v>185</v>
      </c>
      <c r="F40" s="9" t="s">
        <v>28</v>
      </c>
      <c r="G40" s="9">
        <v>36</v>
      </c>
      <c r="H40" s="9">
        <v>64.6</v>
      </c>
      <c r="I40" s="9">
        <v>50</v>
      </c>
      <c r="J40" s="9">
        <v>3</v>
      </c>
      <c r="K40" s="9">
        <v>12</v>
      </c>
      <c r="L40" s="9">
        <v>60</v>
      </c>
      <c r="M40" s="9">
        <v>46</v>
      </c>
      <c r="N40" s="9">
        <v>37</v>
      </c>
      <c r="O40" s="9">
        <v>0.30636</v>
      </c>
      <c r="P40" s="9" t="str">
        <f>_xlfn.DISPIMG("ID_66E281479B2E47A2BF8D478526732A7F",1)</f>
        <v>=DISPIMG("ID_66E281479B2E47A2BF8D478526732A7F",1)</v>
      </c>
      <c r="Q40" s="9" t="s">
        <v>40</v>
      </c>
      <c r="R40" s="11"/>
      <c r="S40" s="9" t="s">
        <v>156</v>
      </c>
    </row>
    <row r="41" s="1" customFormat="1" ht="30" customHeight="1" spans="1:19">
      <c r="A41" s="8">
        <v>46028</v>
      </c>
      <c r="B41" s="9" t="s">
        <v>186</v>
      </c>
      <c r="C41" s="9" t="s">
        <v>187</v>
      </c>
      <c r="D41" s="9" t="s">
        <v>188</v>
      </c>
      <c r="E41" s="9" t="s">
        <v>189</v>
      </c>
      <c r="F41" s="9" t="s">
        <v>190</v>
      </c>
      <c r="G41" s="9">
        <v>20</v>
      </c>
      <c r="H41" s="9">
        <v>0.0095</v>
      </c>
      <c r="I41" s="9">
        <v>11</v>
      </c>
      <c r="J41" s="9">
        <v>1</v>
      </c>
      <c r="K41" s="9">
        <v>20</v>
      </c>
      <c r="L41" s="9">
        <v>87</v>
      </c>
      <c r="M41" s="9">
        <v>55</v>
      </c>
      <c r="N41" s="9">
        <v>28</v>
      </c>
      <c r="O41" s="20">
        <v>0.13398</v>
      </c>
      <c r="P41" s="9" t="str">
        <f>_xlfn.DISPIMG("ID_D2FE9AF349CD4BF597C9A6AE3A634225",1)</f>
        <v>=DISPIMG("ID_D2FE9AF349CD4BF597C9A6AE3A634225",1)</v>
      </c>
      <c r="Q41" s="9" t="s">
        <v>47</v>
      </c>
      <c r="R41" s="11"/>
      <c r="S41" s="9" t="s">
        <v>156</v>
      </c>
    </row>
    <row r="42" s="1" customFormat="1" ht="30" customHeight="1" spans="1:19">
      <c r="A42" s="8">
        <v>46028</v>
      </c>
      <c r="B42" s="15" t="s">
        <v>191</v>
      </c>
      <c r="C42" s="9" t="s">
        <v>192</v>
      </c>
      <c r="D42" s="9" t="s">
        <v>193</v>
      </c>
      <c r="E42" s="9" t="s">
        <v>194</v>
      </c>
      <c r="F42" s="9" t="s">
        <v>140</v>
      </c>
      <c r="G42" s="9">
        <v>25</v>
      </c>
      <c r="H42" s="9">
        <v>35.815</v>
      </c>
      <c r="I42" s="9">
        <v>20</v>
      </c>
      <c r="J42" s="9">
        <v>1</v>
      </c>
      <c r="K42" s="9">
        <v>25</v>
      </c>
      <c r="L42" s="9">
        <v>63</v>
      </c>
      <c r="M42" s="9">
        <v>58</v>
      </c>
      <c r="N42" s="9">
        <v>31</v>
      </c>
      <c r="O42" s="20">
        <v>0.113274</v>
      </c>
      <c r="P42" s="9" t="str">
        <f>_xlfn.DISPIMG("ID_4779F859EDE64492B25699DB06BC6BC9",1)</f>
        <v>=DISPIMG("ID_4779F859EDE64492B25699DB06BC6BC9",1)</v>
      </c>
      <c r="Q42" s="9" t="s">
        <v>47</v>
      </c>
      <c r="R42" s="11"/>
      <c r="S42" s="9" t="s">
        <v>156</v>
      </c>
    </row>
    <row r="43" s="1" customFormat="1" ht="30" customHeight="1" spans="1:19">
      <c r="A43" s="8">
        <v>46029</v>
      </c>
      <c r="B43" s="9" t="s">
        <v>195</v>
      </c>
      <c r="C43" s="9" t="s">
        <v>196</v>
      </c>
      <c r="D43" s="9" t="s">
        <v>197</v>
      </c>
      <c r="E43" s="9" t="s">
        <v>198</v>
      </c>
      <c r="F43" s="9" t="s">
        <v>163</v>
      </c>
      <c r="G43" s="9">
        <v>100</v>
      </c>
      <c r="H43" s="9">
        <v>0.0095</v>
      </c>
      <c r="I43" s="9">
        <v>1</v>
      </c>
      <c r="J43" s="9">
        <v>1</v>
      </c>
      <c r="K43" s="9">
        <v>100</v>
      </c>
      <c r="L43" s="9">
        <v>20</v>
      </c>
      <c r="M43" s="9">
        <v>17</v>
      </c>
      <c r="N43" s="9">
        <v>12.5</v>
      </c>
      <c r="O43" s="20">
        <v>0.00425</v>
      </c>
      <c r="P43" s="9" t="str">
        <f>_xlfn.DISPIMG("ID_6FFAF561497C49719328AD81D55E8D9B",1)</f>
        <v>=DISPIMG("ID_6FFAF561497C49719328AD81D55E8D9B",1)</v>
      </c>
      <c r="Q43" s="9" t="s">
        <v>47</v>
      </c>
      <c r="R43" s="11"/>
      <c r="S43" s="9" t="s">
        <v>156</v>
      </c>
    </row>
    <row r="44" s="1" customFormat="1" ht="30" customHeight="1" spans="1:19">
      <c r="A44" s="11"/>
      <c r="B44" s="11"/>
      <c r="C44" s="9" t="s">
        <v>199</v>
      </c>
      <c r="D44" s="9" t="s">
        <v>200</v>
      </c>
      <c r="E44" s="9" t="s">
        <v>198</v>
      </c>
      <c r="F44" s="9" t="s">
        <v>163</v>
      </c>
      <c r="G44" s="9">
        <v>200</v>
      </c>
      <c r="H44" s="9">
        <v>0.0095</v>
      </c>
      <c r="I44" s="9">
        <v>3</v>
      </c>
      <c r="J44" s="9">
        <v>1</v>
      </c>
      <c r="K44" s="9">
        <v>200</v>
      </c>
      <c r="L44" s="9">
        <v>31</v>
      </c>
      <c r="M44" s="9">
        <v>31</v>
      </c>
      <c r="N44" s="9">
        <v>20</v>
      </c>
      <c r="O44" s="20">
        <v>0.01922</v>
      </c>
      <c r="P44" s="9" t="str">
        <f>_xlfn.DISPIMG("ID_C05EF4CC031949E4B3E358C58338A204",1)</f>
        <v>=DISPIMG("ID_C05EF4CC031949E4B3E358C58338A204",1)</v>
      </c>
      <c r="Q44" s="9" t="s">
        <v>47</v>
      </c>
      <c r="R44" s="11"/>
      <c r="S44" s="9" t="s">
        <v>156</v>
      </c>
    </row>
    <row r="45" s="1" customFormat="1" ht="30" customHeight="1" spans="1:19">
      <c r="A45" s="8">
        <v>46029</v>
      </c>
      <c r="B45" s="9" t="s">
        <v>201</v>
      </c>
      <c r="C45" s="9" t="s">
        <v>202</v>
      </c>
      <c r="D45" s="9" t="s">
        <v>203</v>
      </c>
      <c r="E45" s="9" t="s">
        <v>204</v>
      </c>
      <c r="F45" s="9" t="s">
        <v>205</v>
      </c>
      <c r="G45" s="9">
        <v>150</v>
      </c>
      <c r="H45" s="9">
        <v>5.32</v>
      </c>
      <c r="I45" s="9">
        <v>15</v>
      </c>
      <c r="J45" s="9">
        <v>1</v>
      </c>
      <c r="K45" s="9">
        <v>150</v>
      </c>
      <c r="L45" s="9">
        <v>52</v>
      </c>
      <c r="M45" s="9">
        <v>53</v>
      </c>
      <c r="N45" s="9">
        <v>26</v>
      </c>
      <c r="O45" s="20">
        <v>0.071656</v>
      </c>
      <c r="P45" s="9" t="str">
        <f>_xlfn.DISPIMG("ID_F0EE3C2A4153476E8A4ABA9D103A43D2",1)</f>
        <v>=DISPIMG("ID_F0EE3C2A4153476E8A4ABA9D103A43D2",1)</v>
      </c>
      <c r="Q45" s="9" t="s">
        <v>47</v>
      </c>
      <c r="R45" s="11"/>
      <c r="S45" s="9" t="s">
        <v>156</v>
      </c>
    </row>
    <row r="46" s="1" customFormat="1" ht="30" customHeight="1" spans="1:19">
      <c r="A46" s="8">
        <v>46030</v>
      </c>
      <c r="B46" s="9" t="s">
        <v>206</v>
      </c>
      <c r="C46" s="9" t="s">
        <v>207</v>
      </c>
      <c r="D46" s="9" t="s">
        <v>208</v>
      </c>
      <c r="E46" s="9" t="s">
        <v>209</v>
      </c>
      <c r="F46" s="9" t="s">
        <v>210</v>
      </c>
      <c r="G46" s="9">
        <v>200</v>
      </c>
      <c r="H46" s="9">
        <v>28.5</v>
      </c>
      <c r="I46" s="9">
        <v>250</v>
      </c>
      <c r="J46" s="9">
        <v>20</v>
      </c>
      <c r="K46" s="9">
        <v>10</v>
      </c>
      <c r="L46" s="9">
        <v>70</v>
      </c>
      <c r="M46" s="9">
        <v>60</v>
      </c>
      <c r="N46" s="9">
        <v>30</v>
      </c>
      <c r="O46" s="20">
        <v>2.52</v>
      </c>
      <c r="P46" s="9" t="str">
        <f>_xlfn.DISPIMG("ID_87666C6D24AB4539A7B20E5F5C664F3E",1)</f>
        <v>=DISPIMG("ID_87666C6D24AB4539A7B20E5F5C664F3E",1)</v>
      </c>
      <c r="Q46" s="9" t="s">
        <v>47</v>
      </c>
      <c r="R46" s="11"/>
      <c r="S46" s="9" t="s">
        <v>156</v>
      </c>
    </row>
    <row r="47" s="1" customFormat="1" ht="30" customHeight="1" spans="1:19">
      <c r="A47" s="11"/>
      <c r="B47" s="11"/>
      <c r="C47" s="9" t="s">
        <v>211</v>
      </c>
      <c r="D47" s="9" t="s">
        <v>212</v>
      </c>
      <c r="E47" s="9" t="s">
        <v>209</v>
      </c>
      <c r="F47" s="9" t="s">
        <v>210</v>
      </c>
      <c r="G47" s="9">
        <v>50</v>
      </c>
      <c r="H47" s="9">
        <v>28.5</v>
      </c>
      <c r="I47" s="9">
        <v>55</v>
      </c>
      <c r="J47" s="9">
        <v>5</v>
      </c>
      <c r="K47" s="9">
        <v>10</v>
      </c>
      <c r="L47" s="9">
        <v>70</v>
      </c>
      <c r="M47" s="9">
        <v>60</v>
      </c>
      <c r="N47" s="9">
        <v>30</v>
      </c>
      <c r="O47" s="20">
        <v>0.63</v>
      </c>
      <c r="P47" s="9" t="str">
        <f>_xlfn.DISPIMG("ID_DF1AD2D8ED204F879C020501D4BF5B4B",1)</f>
        <v>=DISPIMG("ID_DF1AD2D8ED204F879C020501D4BF5B4B",1)</v>
      </c>
      <c r="Q47" s="9" t="s">
        <v>47</v>
      </c>
      <c r="R47" s="11"/>
      <c r="S47" s="9" t="s">
        <v>156</v>
      </c>
    </row>
    <row r="48" s="1" customFormat="1" ht="30" customHeight="1" spans="1:19">
      <c r="A48" s="8">
        <v>46030</v>
      </c>
      <c r="B48" s="9" t="s">
        <v>213</v>
      </c>
      <c r="C48" s="9" t="s">
        <v>214</v>
      </c>
      <c r="D48" s="9" t="s">
        <v>215</v>
      </c>
      <c r="E48" s="9" t="s">
        <v>216</v>
      </c>
      <c r="F48" s="9" t="s">
        <v>163</v>
      </c>
      <c r="G48" s="9">
        <v>144</v>
      </c>
      <c r="H48" s="9">
        <v>102.6</v>
      </c>
      <c r="I48" s="9">
        <v>320</v>
      </c>
      <c r="J48" s="9">
        <v>24</v>
      </c>
      <c r="K48" s="9">
        <v>6</v>
      </c>
      <c r="L48" s="9">
        <v>57</v>
      </c>
      <c r="M48" s="9">
        <v>50</v>
      </c>
      <c r="N48" s="9">
        <v>41</v>
      </c>
      <c r="O48" s="20">
        <v>2.8044</v>
      </c>
      <c r="P48" s="9" t="str">
        <f>_xlfn.DISPIMG("ID_59045331E2654247988C4828FB358B74",1)</f>
        <v>=DISPIMG("ID_59045331E2654247988C4828FB358B74",1)</v>
      </c>
      <c r="Q48" s="9" t="s">
        <v>29</v>
      </c>
      <c r="R48" s="11"/>
      <c r="S48" s="9" t="s">
        <v>156</v>
      </c>
    </row>
    <row r="49" s="1" customFormat="1" ht="30" customHeight="1" spans="1:19">
      <c r="A49" s="8">
        <v>46030</v>
      </c>
      <c r="B49" s="9" t="s">
        <v>217</v>
      </c>
      <c r="C49" s="16" t="s">
        <v>218</v>
      </c>
      <c r="D49" s="9" t="s">
        <v>219</v>
      </c>
      <c r="E49" s="9" t="s">
        <v>220</v>
      </c>
      <c r="F49" s="9" t="s">
        <v>28</v>
      </c>
      <c r="G49" s="9">
        <v>200</v>
      </c>
      <c r="H49" s="9">
        <v>25.175</v>
      </c>
      <c r="I49" s="9">
        <v>160</v>
      </c>
      <c r="J49" s="9">
        <v>10</v>
      </c>
      <c r="K49" s="9">
        <v>20</v>
      </c>
      <c r="L49" s="9">
        <v>98</v>
      </c>
      <c r="M49" s="9">
        <v>31</v>
      </c>
      <c r="N49" s="9">
        <v>97</v>
      </c>
      <c r="O49" s="20">
        <v>2.94686</v>
      </c>
      <c r="P49" s="9" t="str">
        <f>_xlfn.DISPIMG("ID_4A2169BFD1CC4F9EA21E8BE8DACE33BA",1)</f>
        <v>=DISPIMG("ID_4A2169BFD1CC4F9EA21E8BE8DACE33BA",1)</v>
      </c>
      <c r="Q49" s="9" t="s">
        <v>47</v>
      </c>
      <c r="R49" s="11"/>
      <c r="S49" s="9" t="s">
        <v>156</v>
      </c>
    </row>
    <row r="50" s="3" customFormat="1" ht="41" customHeight="1" spans="1:25">
      <c r="A50" s="17"/>
      <c r="B50" s="17"/>
      <c r="C50" s="17"/>
      <c r="D50" s="12"/>
      <c r="E50" s="17"/>
      <c r="F50" s="17" t="s">
        <v>221</v>
      </c>
      <c r="G50" s="17">
        <f t="shared" ref="G50:J50" si="0">SUM(G2:G49)</f>
        <v>17303</v>
      </c>
      <c r="H50" s="17"/>
      <c r="I50" s="17">
        <f t="shared" si="0"/>
        <v>10010</v>
      </c>
      <c r="J50" s="17">
        <f t="shared" si="0"/>
        <v>1234</v>
      </c>
      <c r="K50" s="22"/>
      <c r="L50" s="17"/>
      <c r="M50" s="17"/>
      <c r="N50" s="17"/>
      <c r="O50" s="17">
        <f>SUM(O2:O49)</f>
        <v>73.264518</v>
      </c>
      <c r="P50" s="17"/>
      <c r="Q50" s="17"/>
      <c r="R50" s="17"/>
      <c r="S50" s="17"/>
      <c r="T50" s="17"/>
      <c r="U50" s="17"/>
      <c r="V50" s="17"/>
      <c r="W50" s="17"/>
      <c r="X50" s="17"/>
      <c r="Y50" s="17"/>
    </row>
  </sheetData>
  <autoFilter xmlns:etc="http://www.wps.cn/officeDocument/2017/etCustomData" ref="A1:Y29" etc:filterBottomFollowUsedRange="0">
    <extLst/>
  </autoFilter>
  <mergeCells count="2">
    <mergeCell ref="R2:R29"/>
    <mergeCell ref="R32:R49"/>
  </mergeCells>
  <conditionalFormatting sqref="A1">
    <cfRule type="duplicateValues" dxfId="0" priority="1"/>
  </conditionalFormatting>
  <dataValidations count="1">
    <dataValidation type="date" operator="between" allowBlank="1" sqref="A2:A29 A32:A4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31" workbookViewId="0">
      <selection activeCell="F47" sqref="F47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装柜照片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WPS_1650250737</cp:lastModifiedBy>
  <dcterms:created xsi:type="dcterms:W3CDTF">2023-05-12T11:15:00Z</dcterms:created>
  <dcterms:modified xsi:type="dcterms:W3CDTF">2026-01-16T03:50:45Z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B65B60E6540D42DF84B4555ED80CF938_12</vt:lpwstr>
  </property>
  <property fmtid="{D5CDD505-2E9C-101B-9397-08002B2CF9AE}" pid="4" name="CalculationRule">
    <vt:i4>0</vt:i4>
  </property>
</Properties>
</file>